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0475" windowHeight="9465"/>
  </bookViews>
  <sheets>
    <sheet name="FINC3017 - Lab 1" sheetId="1" r:id="rId1"/>
  </sheets>
  <definedNames>
    <definedName name="solver_adj" localSheetId="0" hidden="1">'FINC3017 - Lab 1'!$S$60:$S$62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'FINC3017 - Lab 1'!$S$63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'FINC3017 - Lab 1'!$S$65</definedName>
    <definedName name="solver_pre" localSheetId="0" hidden="1">0.000001</definedName>
    <definedName name="solver_rel1" localSheetId="0" hidden="1">2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 concurrentCalc="0"/>
</workbook>
</file>

<file path=xl/calcChain.xml><?xml version="1.0" encoding="utf-8"?>
<calcChain xmlns="http://schemas.openxmlformats.org/spreadsheetml/2006/main">
  <c r="W52" i="1"/>
  <c r="W51"/>
  <c r="W50"/>
  <c r="W42"/>
  <c r="W41"/>
  <c r="W40"/>
  <c r="AA38"/>
  <c r="Z38"/>
  <c r="Y38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S8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T8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U8"/>
  <c r="S65"/>
  <c r="S66"/>
  <c r="S4"/>
  <c r="R60"/>
  <c r="T60"/>
  <c r="T4"/>
  <c r="R61"/>
  <c r="T61"/>
  <c r="U4"/>
  <c r="R62"/>
  <c r="T62"/>
  <c r="S64"/>
  <c r="S63"/>
  <c r="S49"/>
  <c r="S50"/>
  <c r="S51"/>
  <c r="S54"/>
  <c r="R49"/>
  <c r="T49"/>
  <c r="R50"/>
  <c r="T50"/>
  <c r="R51"/>
  <c r="T51"/>
  <c r="S53"/>
  <c r="S52"/>
  <c r="S55"/>
  <c r="S43"/>
  <c r="S33"/>
  <c r="R40"/>
  <c r="R39"/>
  <c r="R30"/>
  <c r="R29"/>
  <c r="T30"/>
  <c r="T29"/>
  <c r="S34"/>
  <c r="S44"/>
  <c r="S41"/>
  <c r="T40"/>
  <c r="T39"/>
  <c r="S32"/>
  <c r="S31"/>
  <c r="S2"/>
  <c r="U2"/>
  <c r="T2"/>
  <c r="U23"/>
  <c r="T23"/>
  <c r="U22"/>
  <c r="T2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R8"/>
  <c r="R22"/>
  <c r="V22"/>
  <c r="U15"/>
  <c r="U16"/>
  <c r="U17"/>
  <c r="T16"/>
  <c r="T15"/>
  <c r="S9"/>
  <c r="T9"/>
  <c r="U9"/>
  <c r="S10"/>
  <c r="T10"/>
  <c r="U10"/>
  <c r="S11"/>
  <c r="T11"/>
  <c r="U11"/>
  <c r="R11"/>
  <c r="R10"/>
  <c r="U25"/>
  <c r="U24"/>
  <c r="T24"/>
  <c r="S23"/>
  <c r="R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S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T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U3"/>
  <c r="R4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R3"/>
  <c r="R2"/>
  <c r="O2"/>
  <c r="N2"/>
  <c r="M2"/>
  <c r="L2"/>
  <c r="J2"/>
  <c r="I2"/>
  <c r="H2"/>
  <c r="G2"/>
  <c r="S15"/>
  <c r="R23"/>
  <c r="S22"/>
  <c r="S42"/>
  <c r="AA43"/>
  <c r="Z43"/>
  <c r="Y43"/>
  <c r="Y44"/>
  <c r="Y54"/>
</calcChain>
</file>

<file path=xl/sharedStrings.xml><?xml version="1.0" encoding="utf-8"?>
<sst xmlns="http://schemas.openxmlformats.org/spreadsheetml/2006/main" count="108" uniqueCount="39">
  <si>
    <t>Date</t>
  </si>
  <si>
    <t>ASX200</t>
  </si>
  <si>
    <t>WOW</t>
  </si>
  <si>
    <t>TLS</t>
  </si>
  <si>
    <t>NWS</t>
  </si>
  <si>
    <t>Arithmetic returns</t>
  </si>
  <si>
    <t>Geometric returns</t>
  </si>
  <si>
    <t>Q1</t>
  </si>
  <si>
    <t>Arithmetic E(r)</t>
  </si>
  <si>
    <t>Geometric E(r)</t>
  </si>
  <si>
    <t>Q2</t>
  </si>
  <si>
    <t>Variance</t>
  </si>
  <si>
    <t>SD</t>
  </si>
  <si>
    <t>Skewness</t>
  </si>
  <si>
    <t>Kurtosis</t>
  </si>
  <si>
    <t xml:space="preserve">Q3 </t>
  </si>
  <si>
    <t>Correlation</t>
  </si>
  <si>
    <t>n</t>
  </si>
  <si>
    <t>Q4</t>
  </si>
  <si>
    <t>E(r)</t>
  </si>
  <si>
    <t>W</t>
  </si>
  <si>
    <t>E(r) * W</t>
  </si>
  <si>
    <t>E(rp)</t>
  </si>
  <si>
    <t>Two-Stock Equally Weighted Portfolio</t>
  </si>
  <si>
    <t>Using Geometric Returns</t>
  </si>
  <si>
    <t>Average Returns</t>
  </si>
  <si>
    <t>Covariance</t>
  </si>
  <si>
    <r>
      <t>Σ</t>
    </r>
    <r>
      <rPr>
        <b/>
        <sz val="9.35"/>
        <color theme="1"/>
        <rFont val="Calibri"/>
        <family val="2"/>
      </rPr>
      <t>W</t>
    </r>
  </si>
  <si>
    <t>Var(rp)</t>
  </si>
  <si>
    <t>σ(rp)</t>
  </si>
  <si>
    <t>Q5</t>
  </si>
  <si>
    <t>Two-Stock Min Var Portfolio</t>
  </si>
  <si>
    <t>EXTENSION 1</t>
  </si>
  <si>
    <t>Three-Stock Equally Weighted Portfolio</t>
  </si>
  <si>
    <t>Three-Stock Min Var Portfolio</t>
  </si>
  <si>
    <t>ALTERNATIVE 1: Finding portfolio variance with the sumproduct function</t>
  </si>
  <si>
    <t>Weights</t>
  </si>
  <si>
    <t>VarCovarMatrix</t>
  </si>
  <si>
    <t>ALTERNATIVE 2: Finding portfolio variance with matrix multiplication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</si>
</sst>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0"/>
    <numFmt numFmtId="165" formatCode="_-* #,##0.000000_-;\-* #,##0.000000_-;_-* &quot;-&quot;??_-;_-@_-"/>
    <numFmt numFmtId="166" formatCode="_-* #,##0.00000_-;\-* #,##0.00000_-;_-* &quot;-&quot;??_-;_-@_-"/>
    <numFmt numFmtId="167" formatCode="0.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4" fontId="0" fillId="0" borderId="0" xfId="0" applyNumberFormat="1"/>
    <xf numFmtId="17" fontId="0" fillId="0" borderId="0" xfId="0" applyNumberFormat="1" applyAlignment="1">
      <alignment horizontal="right"/>
    </xf>
    <xf numFmtId="0" fontId="16" fillId="0" borderId="0" xfId="0" applyFont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 applyBorder="1"/>
    <xf numFmtId="0" fontId="18" fillId="0" borderId="0" xfId="0" applyFont="1"/>
    <xf numFmtId="0" fontId="0" fillId="0" borderId="0" xfId="0" applyAlignment="1">
      <alignment horizontal="left"/>
    </xf>
    <xf numFmtId="166" fontId="0" fillId="0" borderId="0" xfId="1" applyNumberFormat="1" applyFont="1" applyBorder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6" fillId="37" borderId="0" xfId="0" applyFont="1" applyFill="1" applyBorder="1"/>
    <xf numFmtId="0" fontId="16" fillId="37" borderId="0" xfId="0" applyFont="1" applyFill="1"/>
    <xf numFmtId="166" fontId="19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19" fillId="0" borderId="0" xfId="0" applyFont="1"/>
    <xf numFmtId="167" fontId="0" fillId="0" borderId="0" xfId="0" applyNumberFormat="1"/>
    <xf numFmtId="0" fontId="16" fillId="37" borderId="0" xfId="0" applyFont="1" applyFill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8" fillId="37" borderId="0" xfId="0" applyFont="1" applyFill="1" applyAlignment="1">
      <alignment horizontal="center"/>
    </xf>
    <xf numFmtId="165" fontId="0" fillId="0" borderId="0" xfId="1" applyNumberFormat="1" applyFont="1"/>
    <xf numFmtId="165" fontId="0" fillId="38" borderId="0" xfId="0" applyNumberFormat="1" applyFill="1"/>
    <xf numFmtId="167" fontId="0" fillId="38" borderId="0" xfId="0" applyNumberFormat="1" applyFill="1"/>
    <xf numFmtId="165" fontId="0" fillId="38" borderId="0" xfId="1" applyNumberFormat="1" applyFont="1" applyFill="1"/>
    <xf numFmtId="0" fontId="0" fillId="39" borderId="0" xfId="0" applyFill="1"/>
    <xf numFmtId="164" fontId="0" fillId="39" borderId="0" xfId="0" applyNumberFormat="1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="85" zoomScaleNormal="85" workbookViewId="0">
      <selection activeCell="D4" sqref="D4"/>
    </sheetView>
  </sheetViews>
  <sheetFormatPr defaultRowHeight="15"/>
  <cols>
    <col min="1" max="5" width="9.42578125" customWidth="1"/>
    <col min="6" max="6" width="4.5703125" style="32" customWidth="1"/>
    <col min="7" max="10" width="9.42578125" customWidth="1"/>
    <col min="11" max="11" width="4.5703125" style="32" customWidth="1"/>
    <col min="12" max="15" width="9.42578125" customWidth="1"/>
    <col min="16" max="16" width="4.5703125" style="32" customWidth="1"/>
    <col min="17" max="17" width="14" customWidth="1"/>
    <col min="18" max="21" width="11" customWidth="1"/>
    <col min="22" max="22" width="4.5703125" customWidth="1"/>
    <col min="25" max="27" width="10.42578125" customWidth="1"/>
  </cols>
  <sheetData>
    <row r="1" spans="1:2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G1" s="3" t="s">
        <v>5</v>
      </c>
      <c r="L1" s="3" t="s">
        <v>6</v>
      </c>
      <c r="Q1" s="18" t="s">
        <v>7</v>
      </c>
      <c r="R1" s="26" t="s">
        <v>25</v>
      </c>
      <c r="S1" s="26"/>
      <c r="T1" s="26"/>
      <c r="U1" s="26"/>
    </row>
    <row r="2" spans="1:22">
      <c r="A2" s="2">
        <v>37623</v>
      </c>
      <c r="B2">
        <v>2956.9</v>
      </c>
      <c r="C2">
        <v>7.9</v>
      </c>
      <c r="D2">
        <v>2.06</v>
      </c>
      <c r="E2">
        <v>10.67</v>
      </c>
      <c r="G2" s="4" t="str">
        <f>B1</f>
        <v>ASX200</v>
      </c>
      <c r="H2" s="5" t="str">
        <f t="shared" ref="H2:J2" si="0">C1</f>
        <v>WOW</v>
      </c>
      <c r="I2" s="6" t="str">
        <f t="shared" si="0"/>
        <v>TLS</v>
      </c>
      <c r="J2" s="7" t="str">
        <f t="shared" si="0"/>
        <v>NWS</v>
      </c>
      <c r="L2" s="4" t="str">
        <f>B1</f>
        <v>ASX200</v>
      </c>
      <c r="M2" s="5" t="str">
        <f t="shared" ref="M2:O2" si="1">C1</f>
        <v>WOW</v>
      </c>
      <c r="N2" s="6" t="str">
        <f t="shared" si="1"/>
        <v>TLS</v>
      </c>
      <c r="O2" s="7" t="str">
        <f t="shared" si="1"/>
        <v>NWS</v>
      </c>
      <c r="Q2" s="8"/>
      <c r="R2" s="4" t="str">
        <f>B1</f>
        <v>ASX200</v>
      </c>
      <c r="S2" s="5" t="str">
        <f t="shared" ref="S2:U2" si="2">C1</f>
        <v>WOW</v>
      </c>
      <c r="T2" s="6" t="str">
        <f t="shared" si="2"/>
        <v>TLS</v>
      </c>
      <c r="U2" s="7" t="str">
        <f t="shared" si="2"/>
        <v>NWS</v>
      </c>
    </row>
    <row r="3" spans="1:22">
      <c r="A3" s="2">
        <v>37655</v>
      </c>
      <c r="B3">
        <v>2800.9</v>
      </c>
      <c r="C3">
        <v>7.65</v>
      </c>
      <c r="D3">
        <v>1.83</v>
      </c>
      <c r="E3">
        <v>9.6199999999999992</v>
      </c>
      <c r="G3" s="11">
        <f t="shared" ref="G3:J3" si="3">B3/B2-1</f>
        <v>-5.2757955967398296E-2</v>
      </c>
      <c r="H3" s="11">
        <f t="shared" si="3"/>
        <v>-3.1645569620253111E-2</v>
      </c>
      <c r="I3" s="11">
        <f t="shared" si="3"/>
        <v>-0.11165048543689315</v>
      </c>
      <c r="J3" s="11">
        <f t="shared" si="3"/>
        <v>-9.8406747891284008E-2</v>
      </c>
      <c r="K3" s="33"/>
      <c r="L3" s="11">
        <f>LN(B3/B2)</f>
        <v>-5.420062813416282E-2</v>
      </c>
      <c r="M3" s="11">
        <f>LN(C3/C2)</f>
        <v>-3.2157111634531284E-2</v>
      </c>
      <c r="N3" s="11">
        <f>LN(D3/D2)</f>
        <v>-0.11839001594816008</v>
      </c>
      <c r="O3" s="11">
        <f>LN(E3/E2)</f>
        <v>-0.10359180063604691</v>
      </c>
      <c r="Q3" s="10" t="s">
        <v>8</v>
      </c>
      <c r="R3" s="12">
        <f>AVERAGE(G3:G134)</f>
        <v>5.207196683985141E-3</v>
      </c>
      <c r="S3" s="12">
        <f t="shared" ref="S3:U3" si="4">AVERAGE(H3:H134)</f>
        <v>1.2268022202648984E-2</v>
      </c>
      <c r="T3" s="12">
        <f t="shared" si="4"/>
        <v>8.2827811257605022E-3</v>
      </c>
      <c r="U3" s="12">
        <f t="shared" si="4"/>
        <v>1.1298699193904168E-2</v>
      </c>
    </row>
    <row r="4" spans="1:22">
      <c r="A4" s="2">
        <v>37683</v>
      </c>
      <c r="B4">
        <v>2885.2</v>
      </c>
      <c r="C4">
        <v>8.2200000000000006</v>
      </c>
      <c r="D4">
        <v>1.92</v>
      </c>
      <c r="E4">
        <v>10.18</v>
      </c>
      <c r="G4" s="11">
        <f t="shared" ref="G4:G67" si="5">B4/B3-1</f>
        <v>3.0097468670784222E-2</v>
      </c>
      <c r="H4" s="11">
        <f t="shared" ref="H4:H67" si="6">C4/C3-1</f>
        <v>7.4509803921568585E-2</v>
      </c>
      <c r="I4" s="11">
        <f t="shared" ref="I4:I67" si="7">D4/D3-1</f>
        <v>4.9180327868852292E-2</v>
      </c>
      <c r="J4" s="11">
        <f t="shared" ref="J4:J67" si="8">E4/E3-1</f>
        <v>5.8212058212058215E-2</v>
      </c>
      <c r="K4" s="33"/>
      <c r="L4" s="11">
        <f t="shared" ref="L4:L67" si="9">LN(B4/B3)</f>
        <v>2.9653427541889866E-2</v>
      </c>
      <c r="M4" s="11">
        <f t="shared" ref="M4:M67" si="10">LN(C4/C3)</f>
        <v>7.1864561229644033E-2</v>
      </c>
      <c r="N4" s="11">
        <f t="shared" ref="N4:N67" si="11">LN(D4/D3)</f>
        <v>4.8009219186360447E-2</v>
      </c>
      <c r="O4" s="11">
        <f t="shared" ref="O4:O67" si="12">LN(E4/E3)</f>
        <v>5.6580746444761562E-2</v>
      </c>
      <c r="Q4" s="10" t="s">
        <v>9</v>
      </c>
      <c r="R4" s="12">
        <f>AVERAGE(L3:L134)</f>
        <v>4.4557470223566074E-3</v>
      </c>
      <c r="S4" s="12">
        <f t="shared" ref="S4:U4" si="13">AVERAGE(M3:M134)</f>
        <v>1.105680125108475E-2</v>
      </c>
      <c r="T4" s="12">
        <f t="shared" si="13"/>
        <v>7.1304554160354586E-3</v>
      </c>
      <c r="U4" s="12">
        <f t="shared" si="13"/>
        <v>4.6760247036432131E-3</v>
      </c>
    </row>
    <row r="5" spans="1:22">
      <c r="A5" s="2">
        <v>37712</v>
      </c>
      <c r="B5">
        <v>3007.5</v>
      </c>
      <c r="C5">
        <v>8.68</v>
      </c>
      <c r="D5">
        <v>1.99</v>
      </c>
      <c r="E5">
        <v>10.76</v>
      </c>
      <c r="G5" s="11">
        <f t="shared" si="5"/>
        <v>4.2388742548177039E-2</v>
      </c>
      <c r="H5" s="11">
        <f t="shared" si="6"/>
        <v>5.5961070559610526E-2</v>
      </c>
      <c r="I5" s="11">
        <f t="shared" si="7"/>
        <v>3.6458333333333259E-2</v>
      </c>
      <c r="J5" s="11">
        <f t="shared" si="8"/>
        <v>5.6974459724950854E-2</v>
      </c>
      <c r="K5" s="33"/>
      <c r="L5" s="11">
        <f t="shared" si="9"/>
        <v>4.1514947219316506E-2</v>
      </c>
      <c r="M5" s="11">
        <f t="shared" si="10"/>
        <v>5.4451319604170087E-2</v>
      </c>
      <c r="N5" s="11">
        <f t="shared" si="11"/>
        <v>3.5809452696710778E-2</v>
      </c>
      <c r="O5" s="11">
        <f t="shared" si="12"/>
        <v>5.5410543611261645E-2</v>
      </c>
    </row>
    <row r="6" spans="1:22">
      <c r="A6" s="2">
        <v>37742</v>
      </c>
      <c r="B6">
        <v>3011</v>
      </c>
      <c r="C6">
        <v>8.23</v>
      </c>
      <c r="D6">
        <v>2.13</v>
      </c>
      <c r="E6">
        <v>10.98</v>
      </c>
      <c r="G6" s="11">
        <f t="shared" si="5"/>
        <v>1.163757273483057E-3</v>
      </c>
      <c r="H6" s="11">
        <f t="shared" si="6"/>
        <v>-5.18433179723502E-2</v>
      </c>
      <c r="I6" s="11">
        <f t="shared" si="7"/>
        <v>7.035175879396971E-2</v>
      </c>
      <c r="J6" s="11">
        <f t="shared" si="8"/>
        <v>2.0446096654275214E-2</v>
      </c>
      <c r="K6" s="33"/>
      <c r="L6" s="11">
        <f t="shared" si="9"/>
        <v>1.1630806328999854E-3</v>
      </c>
      <c r="M6" s="11">
        <f t="shared" si="10"/>
        <v>-5.3235513983280323E-2</v>
      </c>
      <c r="N6" s="11">
        <f t="shared" si="11"/>
        <v>6.7987340984932587E-2</v>
      </c>
      <c r="O6" s="11">
        <f t="shared" si="12"/>
        <v>2.0239881347746336E-2</v>
      </c>
      <c r="Q6" s="19" t="s">
        <v>10</v>
      </c>
      <c r="R6" s="27" t="s">
        <v>24</v>
      </c>
      <c r="S6" s="27"/>
      <c r="T6" s="27"/>
      <c r="U6" s="27"/>
    </row>
    <row r="7" spans="1:22">
      <c r="A7" s="2">
        <v>37774</v>
      </c>
      <c r="B7">
        <v>3026.9</v>
      </c>
      <c r="C7">
        <v>8.41</v>
      </c>
      <c r="D7">
        <v>2.08</v>
      </c>
      <c r="E7">
        <v>10.59</v>
      </c>
      <c r="G7" s="11">
        <f t="shared" si="5"/>
        <v>5.28063766190634E-3</v>
      </c>
      <c r="H7" s="11">
        <f t="shared" si="6"/>
        <v>2.1871202916160293E-2</v>
      </c>
      <c r="I7" s="11">
        <f t="shared" si="7"/>
        <v>-2.3474178403755763E-2</v>
      </c>
      <c r="J7" s="11">
        <f t="shared" si="8"/>
        <v>-3.5519125683060149E-2</v>
      </c>
      <c r="K7" s="33"/>
      <c r="L7" s="11">
        <f t="shared" si="9"/>
        <v>5.2667439850337594E-3</v>
      </c>
      <c r="M7" s="11">
        <f t="shared" si="10"/>
        <v>2.1635459295878148E-2</v>
      </c>
      <c r="N7" s="11">
        <f t="shared" si="11"/>
        <v>-2.375408600810703E-2</v>
      </c>
      <c r="O7" s="11">
        <f t="shared" si="12"/>
        <v>-3.6165276468069524E-2</v>
      </c>
      <c r="Q7" s="8"/>
      <c r="R7" s="4" t="s">
        <v>1</v>
      </c>
      <c r="S7" s="5" t="s">
        <v>2</v>
      </c>
      <c r="T7" s="6" t="s">
        <v>3</v>
      </c>
      <c r="U7" s="7" t="s">
        <v>4</v>
      </c>
      <c r="V7" s="22"/>
    </row>
    <row r="8" spans="1:22">
      <c r="A8" s="2">
        <v>37803</v>
      </c>
      <c r="B8">
        <v>3122.3</v>
      </c>
      <c r="C8">
        <v>7.93</v>
      </c>
      <c r="D8">
        <v>2.21</v>
      </c>
      <c r="E8">
        <v>10.94</v>
      </c>
      <c r="G8" s="11">
        <f t="shared" si="5"/>
        <v>3.1517394033499624E-2</v>
      </c>
      <c r="H8" s="11">
        <f t="shared" si="6"/>
        <v>-5.7074910820451907E-2</v>
      </c>
      <c r="I8" s="11">
        <f t="shared" si="7"/>
        <v>6.25E-2</v>
      </c>
      <c r="J8" s="11">
        <f t="shared" si="8"/>
        <v>3.3050047214353118E-2</v>
      </c>
      <c r="K8" s="33"/>
      <c r="L8" s="11">
        <f t="shared" si="9"/>
        <v>3.1030916240604025E-2</v>
      </c>
      <c r="M8" s="11">
        <f t="shared" si="10"/>
        <v>-5.8768438338100137E-2</v>
      </c>
      <c r="N8" s="11">
        <f t="shared" si="11"/>
        <v>6.062462181643484E-2</v>
      </c>
      <c r="O8" s="11">
        <f t="shared" si="12"/>
        <v>3.2515637380520011E-2</v>
      </c>
      <c r="Q8" s="9" t="s">
        <v>11</v>
      </c>
      <c r="R8" s="15">
        <f>VAR(L3:L134)</f>
        <v>1.5069843097590219E-3</v>
      </c>
      <c r="S8" s="15">
        <f t="shared" ref="S8:U8" si="14">VAR(M3:M134)</f>
        <v>2.2959011939445439E-3</v>
      </c>
      <c r="T8" s="15">
        <f t="shared" si="14"/>
        <v>2.2675935016488917E-3</v>
      </c>
      <c r="U8" s="15">
        <f t="shared" si="14"/>
        <v>1.271307329306387E-2</v>
      </c>
    </row>
    <row r="9" spans="1:22">
      <c r="A9" s="2">
        <v>37834</v>
      </c>
      <c r="B9">
        <v>3199.7</v>
      </c>
      <c r="C9">
        <v>7.9</v>
      </c>
      <c r="D9">
        <v>2.37</v>
      </c>
      <c r="E9">
        <v>12.48</v>
      </c>
      <c r="G9" s="11">
        <f t="shared" si="5"/>
        <v>2.4789418057201251E-2</v>
      </c>
      <c r="H9" s="11">
        <f t="shared" si="6"/>
        <v>-3.7831021437577661E-3</v>
      </c>
      <c r="I9" s="11">
        <f t="shared" si="7"/>
        <v>7.2398190045248834E-2</v>
      </c>
      <c r="J9" s="11">
        <f t="shared" si="8"/>
        <v>0.14076782449725789</v>
      </c>
      <c r="K9" s="33"/>
      <c r="L9" s="11">
        <f t="shared" si="9"/>
        <v>2.4487145685640206E-2</v>
      </c>
      <c r="M9" s="11">
        <f t="shared" si="10"/>
        <v>-3.7902761737806908E-3</v>
      </c>
      <c r="N9" s="11">
        <f t="shared" si="11"/>
        <v>6.9897439617378335E-2</v>
      </c>
      <c r="O9" s="11">
        <f t="shared" si="12"/>
        <v>0.13170156594744656</v>
      </c>
      <c r="Q9" s="9" t="s">
        <v>12</v>
      </c>
      <c r="R9" s="15">
        <f>SQRT(R8)</f>
        <v>3.8819895797889796E-2</v>
      </c>
      <c r="S9" s="15">
        <f t="shared" ref="S9:U9" si="15">SQRT(S8)</f>
        <v>4.7915563170482969E-2</v>
      </c>
      <c r="T9" s="15">
        <f t="shared" si="15"/>
        <v>4.7619255576383086E-2</v>
      </c>
      <c r="U9" s="15">
        <f t="shared" si="15"/>
        <v>0.11275226513495802</v>
      </c>
    </row>
    <row r="10" spans="1:22">
      <c r="A10" s="2">
        <v>37865</v>
      </c>
      <c r="B10">
        <v>3169.5</v>
      </c>
      <c r="C10">
        <v>8.02</v>
      </c>
      <c r="D10">
        <v>2.29</v>
      </c>
      <c r="E10">
        <v>11.38</v>
      </c>
      <c r="G10" s="11">
        <f t="shared" si="5"/>
        <v>-9.4383848485795063E-3</v>
      </c>
      <c r="H10" s="11">
        <f t="shared" si="6"/>
        <v>1.5189873417721378E-2</v>
      </c>
      <c r="I10" s="11">
        <f t="shared" si="7"/>
        <v>-3.3755274261603407E-2</v>
      </c>
      <c r="J10" s="11">
        <f t="shared" si="8"/>
        <v>-8.8141025641025661E-2</v>
      </c>
      <c r="K10" s="33"/>
      <c r="L10" s="11">
        <f t="shared" si="9"/>
        <v>-9.4832086687908577E-3</v>
      </c>
      <c r="M10" s="11">
        <f t="shared" si="10"/>
        <v>1.5075662405447178E-2</v>
      </c>
      <c r="N10" s="11">
        <f t="shared" si="11"/>
        <v>-3.4338137580891569E-2</v>
      </c>
      <c r="O10" s="11">
        <f t="shared" si="12"/>
        <v>-9.2269934243096763E-2</v>
      </c>
      <c r="Q10" s="9" t="s">
        <v>13</v>
      </c>
      <c r="R10" s="15">
        <f>SKEW(L3:L134)</f>
        <v>-1.0441316490654122</v>
      </c>
      <c r="S10" s="15">
        <f t="shared" ref="S10:U10" si="16">SKEW(M3:M134)</f>
        <v>-0.16310361625949599</v>
      </c>
      <c r="T10" s="15">
        <f t="shared" si="16"/>
        <v>-0.39745807640852909</v>
      </c>
      <c r="U10" s="15">
        <f t="shared" si="16"/>
        <v>0.30435703844914769</v>
      </c>
    </row>
    <row r="11" spans="1:22">
      <c r="A11" s="2">
        <v>37895</v>
      </c>
      <c r="B11">
        <v>3272</v>
      </c>
      <c r="C11">
        <v>7.61</v>
      </c>
      <c r="D11">
        <v>2.29</v>
      </c>
      <c r="E11">
        <v>11.88</v>
      </c>
      <c r="G11" s="11">
        <f t="shared" si="5"/>
        <v>3.2339485723300143E-2</v>
      </c>
      <c r="H11" s="11">
        <f t="shared" si="6"/>
        <v>-5.112219451371558E-2</v>
      </c>
      <c r="I11" s="11">
        <f t="shared" si="7"/>
        <v>0</v>
      </c>
      <c r="J11" s="11">
        <f t="shared" si="8"/>
        <v>4.393673110720564E-2</v>
      </c>
      <c r="K11" s="33"/>
      <c r="L11" s="11">
        <f t="shared" si="9"/>
        <v>3.1827571998416536E-2</v>
      </c>
      <c r="M11" s="11">
        <f t="shared" si="10"/>
        <v>-5.2475250004828521E-2</v>
      </c>
      <c r="N11" s="11">
        <f t="shared" si="11"/>
        <v>0</v>
      </c>
      <c r="O11" s="11">
        <f t="shared" si="12"/>
        <v>4.2998885236314024E-2</v>
      </c>
      <c r="Q11" s="9" t="s">
        <v>14</v>
      </c>
      <c r="R11" s="15">
        <f>KURT(L3:L134)</f>
        <v>1.2203611838500676</v>
      </c>
      <c r="S11" s="15">
        <f t="shared" ref="S11:U11" si="17">KURT(M3:M134)</f>
        <v>1.2651814502077507</v>
      </c>
      <c r="T11" s="15">
        <f t="shared" si="17"/>
        <v>1.3674643807563225E-2</v>
      </c>
      <c r="U11" s="15">
        <f t="shared" si="17"/>
        <v>27.223320665177646</v>
      </c>
    </row>
    <row r="12" spans="1:22">
      <c r="A12" s="2">
        <v>37928</v>
      </c>
      <c r="B12">
        <v>3186.4</v>
      </c>
      <c r="C12">
        <v>7.76</v>
      </c>
      <c r="D12">
        <v>2.39</v>
      </c>
      <c r="E12">
        <v>11.16</v>
      </c>
      <c r="G12" s="11">
        <f t="shared" si="5"/>
        <v>-2.6161369193154038E-2</v>
      </c>
      <c r="H12" s="11">
        <f t="shared" si="6"/>
        <v>1.9710906701708275E-2</v>
      </c>
      <c r="I12" s="11">
        <f t="shared" si="7"/>
        <v>4.366812227074246E-2</v>
      </c>
      <c r="J12" s="11">
        <f t="shared" si="8"/>
        <v>-6.0606060606060663E-2</v>
      </c>
      <c r="K12" s="33"/>
      <c r="L12" s="11">
        <f t="shared" si="9"/>
        <v>-2.6509665855203209E-2</v>
      </c>
      <c r="M12" s="11">
        <f t="shared" si="10"/>
        <v>1.9519162321532911E-2</v>
      </c>
      <c r="N12" s="11">
        <f t="shared" si="11"/>
        <v>4.2741548377271114E-2</v>
      </c>
      <c r="O12" s="11">
        <f t="shared" si="12"/>
        <v>-6.2520356981334055E-2</v>
      </c>
      <c r="Q12" s="8"/>
    </row>
    <row r="13" spans="1:22">
      <c r="A13" s="2">
        <v>37956</v>
      </c>
      <c r="B13">
        <v>3299.8</v>
      </c>
      <c r="C13">
        <v>8.07</v>
      </c>
      <c r="D13">
        <v>2.33</v>
      </c>
      <c r="E13">
        <v>11.35</v>
      </c>
      <c r="G13" s="11">
        <f t="shared" si="5"/>
        <v>3.5588752196836548E-2</v>
      </c>
      <c r="H13" s="11">
        <f t="shared" si="6"/>
        <v>3.9948453608247503E-2</v>
      </c>
      <c r="I13" s="11">
        <f t="shared" si="7"/>
        <v>-2.5104602510460317E-2</v>
      </c>
      <c r="J13" s="11">
        <f t="shared" si="8"/>
        <v>1.7025089605734678E-2</v>
      </c>
      <c r="K13" s="33"/>
      <c r="L13" s="11">
        <f t="shared" si="9"/>
        <v>3.4970107689909567E-2</v>
      </c>
      <c r="M13" s="11">
        <f t="shared" si="10"/>
        <v>3.9171148086730126E-2</v>
      </c>
      <c r="N13" s="11">
        <f t="shared" si="11"/>
        <v>-2.542509836581017E-2</v>
      </c>
      <c r="O13" s="11">
        <f t="shared" si="12"/>
        <v>1.6881786974246714E-2</v>
      </c>
      <c r="Q13" s="19" t="s">
        <v>15</v>
      </c>
      <c r="R13" s="25" t="s">
        <v>16</v>
      </c>
      <c r="S13" s="25"/>
      <c r="T13" s="25"/>
      <c r="U13" s="25"/>
    </row>
    <row r="14" spans="1:22">
      <c r="A14" s="2">
        <v>37988</v>
      </c>
      <c r="B14">
        <v>3272</v>
      </c>
      <c r="C14">
        <v>8.0299999999999994</v>
      </c>
      <c r="D14">
        <v>2.38</v>
      </c>
      <c r="E14">
        <v>11.26</v>
      </c>
      <c r="G14" s="11">
        <f t="shared" si="5"/>
        <v>-8.4247530153342964E-3</v>
      </c>
      <c r="H14" s="11">
        <f t="shared" si="6"/>
        <v>-4.9566294919456411E-3</v>
      </c>
      <c r="I14" s="11">
        <f t="shared" si="7"/>
        <v>2.1459227467811148E-2</v>
      </c>
      <c r="J14" s="11">
        <f t="shared" si="8"/>
        <v>-7.9295154185021755E-3</v>
      </c>
      <c r="K14" s="33"/>
      <c r="L14" s="11">
        <f t="shared" si="9"/>
        <v>-8.4604418347064038E-3</v>
      </c>
      <c r="M14" s="11">
        <f t="shared" si="10"/>
        <v>-4.9689543231872897E-3</v>
      </c>
      <c r="N14" s="11">
        <f t="shared" si="11"/>
        <v>2.1232220105774118E-2</v>
      </c>
      <c r="O14" s="11">
        <f t="shared" si="12"/>
        <v>-7.9611212158673308E-3</v>
      </c>
      <c r="Q14" s="9"/>
      <c r="R14" s="4" t="s">
        <v>1</v>
      </c>
      <c r="S14" s="5" t="s">
        <v>2</v>
      </c>
      <c r="T14" s="6" t="s">
        <v>3</v>
      </c>
      <c r="U14" s="7" t="s">
        <v>4</v>
      </c>
    </row>
    <row r="15" spans="1:22">
      <c r="A15" s="2">
        <v>38019</v>
      </c>
      <c r="B15">
        <v>3360.6</v>
      </c>
      <c r="C15">
        <v>8.02</v>
      </c>
      <c r="D15">
        <v>2.31</v>
      </c>
      <c r="E15">
        <v>11.52</v>
      </c>
      <c r="G15" s="11">
        <f t="shared" si="5"/>
        <v>2.7078239608801846E-2</v>
      </c>
      <c r="H15" s="11">
        <f t="shared" si="6"/>
        <v>-1.2453300124533051E-3</v>
      </c>
      <c r="I15" s="11">
        <f t="shared" si="7"/>
        <v>-2.9411764705882248E-2</v>
      </c>
      <c r="J15" s="11">
        <f t="shared" si="8"/>
        <v>2.3090586145648295E-2</v>
      </c>
      <c r="K15" s="33"/>
      <c r="L15" s="11">
        <f t="shared" si="9"/>
        <v>2.6718110721203843E-2</v>
      </c>
      <c r="M15" s="11">
        <f t="shared" si="10"/>
        <v>-1.2461060802471829E-3</v>
      </c>
      <c r="N15" s="11">
        <f t="shared" si="11"/>
        <v>-2.9852963149681045E-2</v>
      </c>
      <c r="O15" s="11">
        <f t="shared" si="12"/>
        <v>2.282803255620084E-2</v>
      </c>
      <c r="Q15" s="4" t="s">
        <v>1</v>
      </c>
      <c r="R15" s="12">
        <v>1</v>
      </c>
      <c r="S15" s="12">
        <f>CORREL(L3:L134,M3:M134)</f>
        <v>0.41334424336720665</v>
      </c>
      <c r="T15" s="12">
        <f>R17</f>
        <v>0.28414258645165519</v>
      </c>
      <c r="U15" s="12">
        <f>R18</f>
        <v>0.37644001576237102</v>
      </c>
    </row>
    <row r="16" spans="1:22">
      <c r="A16" s="2">
        <v>38047</v>
      </c>
      <c r="B16">
        <v>3415.3</v>
      </c>
      <c r="C16">
        <v>8.25</v>
      </c>
      <c r="D16">
        <v>2.2599999999999998</v>
      </c>
      <c r="E16">
        <v>11.16</v>
      </c>
      <c r="G16" s="11">
        <f t="shared" si="5"/>
        <v>1.6276855323454242E-2</v>
      </c>
      <c r="H16" s="11">
        <f t="shared" si="6"/>
        <v>2.8678304239401653E-2</v>
      </c>
      <c r="I16" s="11">
        <f t="shared" si="7"/>
        <v>-2.16450216450218E-2</v>
      </c>
      <c r="J16" s="11">
        <f t="shared" si="8"/>
        <v>-3.125E-2</v>
      </c>
      <c r="K16" s="33"/>
      <c r="L16" s="11">
        <f t="shared" si="9"/>
        <v>1.6145807433263284E-2</v>
      </c>
      <c r="M16" s="11">
        <f t="shared" si="10"/>
        <v>2.8274778468166641E-2</v>
      </c>
      <c r="N16" s="11">
        <f t="shared" si="11"/>
        <v>-2.188271124950782E-2</v>
      </c>
      <c r="O16" s="11">
        <f t="shared" si="12"/>
        <v>-3.1748698314580298E-2</v>
      </c>
      <c r="Q16" s="5" t="s">
        <v>2</v>
      </c>
      <c r="R16" s="12">
        <v>0.41334424336720665</v>
      </c>
      <c r="S16" s="12">
        <v>1</v>
      </c>
      <c r="T16" s="12">
        <f>S17</f>
        <v>0.19894176616561426</v>
      </c>
      <c r="U16" s="12">
        <f>S18</f>
        <v>0.25308650050624865</v>
      </c>
    </row>
    <row r="17" spans="1:22">
      <c r="A17" s="2">
        <v>38078</v>
      </c>
      <c r="B17">
        <v>3400.8</v>
      </c>
      <c r="C17">
        <v>8.2100000000000009</v>
      </c>
      <c r="D17">
        <v>2.38</v>
      </c>
      <c r="E17">
        <v>12.1</v>
      </c>
      <c r="G17" s="11">
        <f t="shared" si="5"/>
        <v>-4.2456006792961354E-3</v>
      </c>
      <c r="H17" s="11">
        <f t="shared" si="6"/>
        <v>-4.8484848484847687E-3</v>
      </c>
      <c r="I17" s="11">
        <f t="shared" si="7"/>
        <v>5.3097345132743445E-2</v>
      </c>
      <c r="J17" s="11">
        <f t="shared" si="8"/>
        <v>8.4229390681003435E-2</v>
      </c>
      <c r="K17" s="33"/>
      <c r="L17" s="11">
        <f t="shared" si="9"/>
        <v>-4.254638832524465E-3</v>
      </c>
      <c r="M17" s="11">
        <f t="shared" si="10"/>
        <v>-4.8602768822526825E-3</v>
      </c>
      <c r="N17" s="11">
        <f t="shared" si="11"/>
        <v>5.1735674399188893E-2</v>
      </c>
      <c r="O17" s="11">
        <f t="shared" si="12"/>
        <v>8.0869495649530387E-2</v>
      </c>
      <c r="Q17" s="6" t="s">
        <v>3</v>
      </c>
      <c r="R17" s="12">
        <v>0.28414258645165519</v>
      </c>
      <c r="S17" s="12">
        <v>0.19894176616561426</v>
      </c>
      <c r="T17" s="12">
        <v>1</v>
      </c>
      <c r="U17" s="12">
        <f>T18</f>
        <v>0.17456180582730454</v>
      </c>
    </row>
    <row r="18" spans="1:22">
      <c r="A18" s="2">
        <v>38110</v>
      </c>
      <c r="B18">
        <v>3460.2</v>
      </c>
      <c r="C18">
        <v>8.15</v>
      </c>
      <c r="D18">
        <v>2.33</v>
      </c>
      <c r="E18">
        <v>12.29</v>
      </c>
      <c r="G18" s="11">
        <f t="shared" si="5"/>
        <v>1.7466478475652636E-2</v>
      </c>
      <c r="H18" s="11">
        <f t="shared" si="6"/>
        <v>-7.3081607795372205E-3</v>
      </c>
      <c r="I18" s="11">
        <f t="shared" si="7"/>
        <v>-2.1008403361344463E-2</v>
      </c>
      <c r="J18" s="11">
        <f t="shared" si="8"/>
        <v>1.5702479338842945E-2</v>
      </c>
      <c r="K18" s="33"/>
      <c r="L18" s="11">
        <f t="shared" si="9"/>
        <v>1.731569280484142E-2</v>
      </c>
      <c r="M18" s="11">
        <f t="shared" si="10"/>
        <v>-7.3349962115655844E-3</v>
      </c>
      <c r="N18" s="11">
        <f t="shared" si="11"/>
        <v>-2.1232220105774052E-2</v>
      </c>
      <c r="O18" s="11">
        <f t="shared" si="12"/>
        <v>1.5580470975248019E-2</v>
      </c>
      <c r="Q18" s="7" t="s">
        <v>4</v>
      </c>
      <c r="R18" s="12">
        <v>0.37644001576237102</v>
      </c>
      <c r="S18" s="12">
        <v>0.25308650050624865</v>
      </c>
      <c r="T18" s="12">
        <v>0.17456180582730454</v>
      </c>
      <c r="U18" s="12">
        <v>1</v>
      </c>
    </row>
    <row r="19" spans="1:22">
      <c r="A19" s="2">
        <v>38139</v>
      </c>
      <c r="B19">
        <v>3532.9</v>
      </c>
      <c r="C19">
        <v>7.94</v>
      </c>
      <c r="D19">
        <v>2.5</v>
      </c>
      <c r="E19">
        <v>12.02</v>
      </c>
      <c r="G19" s="11">
        <f t="shared" si="5"/>
        <v>2.1010346222761767E-2</v>
      </c>
      <c r="H19" s="11">
        <f t="shared" si="6"/>
        <v>-2.5766871165644134E-2</v>
      </c>
      <c r="I19" s="11">
        <f t="shared" si="7"/>
        <v>7.296137339055786E-2</v>
      </c>
      <c r="J19" s="11">
        <f t="shared" si="8"/>
        <v>-2.1969080553295384E-2</v>
      </c>
      <c r="K19" s="33"/>
      <c r="L19" s="11">
        <f t="shared" si="9"/>
        <v>2.0792672552108139E-2</v>
      </c>
      <c r="M19" s="11">
        <f t="shared" si="10"/>
        <v>-2.6104651993726948E-2</v>
      </c>
      <c r="N19" s="11">
        <f t="shared" si="11"/>
        <v>7.0422464296545792E-2</v>
      </c>
      <c r="O19" s="11">
        <f t="shared" si="12"/>
        <v>-2.2213994470881956E-2</v>
      </c>
    </row>
    <row r="20" spans="1:22">
      <c r="A20" s="2">
        <v>38169</v>
      </c>
      <c r="B20">
        <v>3536.1</v>
      </c>
      <c r="C20">
        <v>8.15</v>
      </c>
      <c r="D20">
        <v>2.4500000000000002</v>
      </c>
      <c r="E20">
        <v>11.58</v>
      </c>
      <c r="G20" s="11">
        <f t="shared" si="5"/>
        <v>9.0577146253778551E-4</v>
      </c>
      <c r="H20" s="11">
        <f t="shared" si="6"/>
        <v>2.6448362720403074E-2</v>
      </c>
      <c r="I20" s="11">
        <f t="shared" si="7"/>
        <v>-1.9999999999999907E-2</v>
      </c>
      <c r="J20" s="11">
        <f t="shared" si="8"/>
        <v>-3.660565723793674E-2</v>
      </c>
      <c r="K20" s="33"/>
      <c r="L20" s="11">
        <f t="shared" si="9"/>
        <v>9.0536149910338789E-4</v>
      </c>
      <c r="M20" s="11">
        <f t="shared" si="10"/>
        <v>2.6104651993727034E-2</v>
      </c>
      <c r="N20" s="11">
        <f t="shared" si="11"/>
        <v>-2.0202707317519355E-2</v>
      </c>
      <c r="O20" s="11">
        <f t="shared" si="12"/>
        <v>-3.7292456962212304E-2</v>
      </c>
      <c r="R20" s="25" t="s">
        <v>26</v>
      </c>
      <c r="S20" s="25"/>
      <c r="T20" s="25"/>
      <c r="U20" s="25"/>
    </row>
    <row r="21" spans="1:22">
      <c r="A21" s="2">
        <v>38201</v>
      </c>
      <c r="B21">
        <v>3552.7</v>
      </c>
      <c r="C21">
        <v>8.9700000000000006</v>
      </c>
      <c r="D21">
        <v>2.39</v>
      </c>
      <c r="E21">
        <v>10.45</v>
      </c>
      <c r="G21" s="11">
        <f t="shared" si="5"/>
        <v>4.6944373745085866E-3</v>
      </c>
      <c r="H21" s="11">
        <f t="shared" si="6"/>
        <v>0.10061349693251542</v>
      </c>
      <c r="I21" s="11">
        <f t="shared" si="7"/>
        <v>-2.4489795918367419E-2</v>
      </c>
      <c r="J21" s="11">
        <f t="shared" si="8"/>
        <v>-9.7582037996545856E-2</v>
      </c>
      <c r="K21" s="33"/>
      <c r="L21" s="11">
        <f t="shared" si="9"/>
        <v>4.6834528673493228E-3</v>
      </c>
      <c r="M21" s="11">
        <f t="shared" si="10"/>
        <v>9.5867748817933487E-2</v>
      </c>
      <c r="N21" s="11">
        <f t="shared" si="11"/>
        <v>-2.4794658613216392E-2</v>
      </c>
      <c r="O21" s="11">
        <f t="shared" si="12"/>
        <v>-0.10267749373402928</v>
      </c>
      <c r="Q21" s="9"/>
      <c r="R21" s="4" t="s">
        <v>1</v>
      </c>
      <c r="S21" s="5" t="s">
        <v>2</v>
      </c>
      <c r="T21" s="6" t="s">
        <v>3</v>
      </c>
      <c r="U21" s="7" t="s">
        <v>4</v>
      </c>
      <c r="V21" s="13" t="s">
        <v>17</v>
      </c>
    </row>
    <row r="22" spans="1:22">
      <c r="A22" s="2">
        <v>38231</v>
      </c>
      <c r="B22">
        <v>3665</v>
      </c>
      <c r="C22">
        <v>9.66</v>
      </c>
      <c r="D22">
        <v>2.38</v>
      </c>
      <c r="E22">
        <v>10.81</v>
      </c>
      <c r="G22" s="11">
        <f t="shared" si="5"/>
        <v>3.1609761589776797E-2</v>
      </c>
      <c r="H22" s="11">
        <f t="shared" si="6"/>
        <v>7.6923076923076872E-2</v>
      </c>
      <c r="I22" s="11">
        <f t="shared" si="7"/>
        <v>-4.1841004184101083E-3</v>
      </c>
      <c r="J22" s="11">
        <f t="shared" si="8"/>
        <v>3.4449760765550286E-2</v>
      </c>
      <c r="K22" s="33"/>
      <c r="L22" s="11">
        <f t="shared" si="9"/>
        <v>3.1120457552769036E-2</v>
      </c>
      <c r="M22" s="11">
        <f t="shared" si="10"/>
        <v>7.4107972153721835E-2</v>
      </c>
      <c r="N22" s="11">
        <f t="shared" si="11"/>
        <v>-4.1928782600360393E-3</v>
      </c>
      <c r="O22" s="11">
        <f t="shared" si="12"/>
        <v>3.3869653240296942E-2</v>
      </c>
      <c r="Q22" s="4" t="s">
        <v>1</v>
      </c>
      <c r="R22" s="15">
        <f>R8</f>
        <v>1.5069843097590219E-3</v>
      </c>
      <c r="S22" s="15">
        <f>R23</f>
        <v>7.6302755237567721E-4</v>
      </c>
      <c r="T22" s="15">
        <f>R24</f>
        <v>5.2127951792624078E-4</v>
      </c>
      <c r="U22" s="15">
        <f>R25</f>
        <v>1.635207190080616E-3</v>
      </c>
      <c r="V22" s="14">
        <f>COUNT(L3:L134)</f>
        <v>132</v>
      </c>
    </row>
    <row r="23" spans="1:22">
      <c r="A23" s="2">
        <v>38261</v>
      </c>
      <c r="B23">
        <v>3778.6</v>
      </c>
      <c r="C23">
        <v>9.49</v>
      </c>
      <c r="D23">
        <v>2.39</v>
      </c>
      <c r="E23">
        <v>10.210000000000001</v>
      </c>
      <c r="G23" s="11">
        <f t="shared" si="5"/>
        <v>3.0995907230559228E-2</v>
      </c>
      <c r="H23" s="11">
        <f t="shared" si="6"/>
        <v>-1.7598343685300222E-2</v>
      </c>
      <c r="I23" s="11">
        <f t="shared" si="7"/>
        <v>4.2016806722691147E-3</v>
      </c>
      <c r="J23" s="11">
        <f t="shared" si="8"/>
        <v>-5.5504162812210933E-2</v>
      </c>
      <c r="K23" s="33"/>
      <c r="L23" s="11">
        <f t="shared" si="9"/>
        <v>3.0525235318465602E-2</v>
      </c>
      <c r="M23" s="11">
        <f t="shared" si="10"/>
        <v>-1.7755035602590147E-2</v>
      </c>
      <c r="N23" s="11">
        <f t="shared" si="11"/>
        <v>4.1928782600361781E-3</v>
      </c>
      <c r="O23" s="11">
        <f t="shared" si="12"/>
        <v>-5.7103999474542741E-2</v>
      </c>
      <c r="Q23" s="5" t="s">
        <v>2</v>
      </c>
      <c r="R23" s="12">
        <f>COVAR(L3:L134,M3:M134)</f>
        <v>7.6302755237567721E-4</v>
      </c>
      <c r="S23" s="15">
        <f>+S8</f>
        <v>2.2959011939445439E-3</v>
      </c>
      <c r="T23" s="15">
        <f>S24</f>
        <v>4.5048727975426355E-4</v>
      </c>
      <c r="U23" s="15">
        <f>S25</f>
        <v>1.3569636609135083E-3</v>
      </c>
    </row>
    <row r="24" spans="1:22">
      <c r="A24" s="2">
        <v>38292</v>
      </c>
      <c r="B24">
        <v>3931.3</v>
      </c>
      <c r="C24">
        <v>10.64</v>
      </c>
      <c r="D24">
        <v>2.52</v>
      </c>
      <c r="E24">
        <v>22.01</v>
      </c>
      <c r="G24" s="11">
        <f t="shared" si="5"/>
        <v>4.0411792727465201E-2</v>
      </c>
      <c r="H24" s="11">
        <f t="shared" si="6"/>
        <v>0.12118018967334043</v>
      </c>
      <c r="I24" s="11">
        <f t="shared" si="7"/>
        <v>5.4393305439330408E-2</v>
      </c>
      <c r="J24" s="11">
        <f t="shared" si="8"/>
        <v>1.1557296767874634</v>
      </c>
      <c r="K24" s="33"/>
      <c r="L24" s="11">
        <f t="shared" si="9"/>
        <v>3.9616589329606246E-2</v>
      </c>
      <c r="M24" s="11">
        <f t="shared" si="10"/>
        <v>0.1143818712916619</v>
      </c>
      <c r="N24" s="11">
        <f t="shared" si="11"/>
        <v>5.2965535579912508E-2</v>
      </c>
      <c r="O24" s="11">
        <f t="shared" si="12"/>
        <v>0.76812926336179621</v>
      </c>
      <c r="Q24" s="6" t="s">
        <v>3</v>
      </c>
      <c r="R24" s="15">
        <v>5.2127951792624078E-4</v>
      </c>
      <c r="S24" s="15">
        <v>4.5048727975426355E-4</v>
      </c>
      <c r="T24" s="15">
        <f>+T8</f>
        <v>2.2675935016488917E-3</v>
      </c>
      <c r="U24" s="15">
        <f>+T25</f>
        <v>9.3015316404676854E-4</v>
      </c>
    </row>
    <row r="25" spans="1:22">
      <c r="A25" s="2">
        <v>38322</v>
      </c>
      <c r="B25">
        <v>4050.6</v>
      </c>
      <c r="C25">
        <v>10.65</v>
      </c>
      <c r="D25">
        <v>2.5099999999999998</v>
      </c>
      <c r="E25">
        <v>23.23</v>
      </c>
      <c r="G25" s="11">
        <f t="shared" si="5"/>
        <v>3.0346195914837226E-2</v>
      </c>
      <c r="H25" s="11">
        <f t="shared" si="6"/>
        <v>9.3984962406024053E-4</v>
      </c>
      <c r="I25" s="11">
        <f t="shared" si="7"/>
        <v>-3.9682539682540652E-3</v>
      </c>
      <c r="J25" s="11">
        <f t="shared" si="8"/>
        <v>5.5429350295320257E-2</v>
      </c>
      <c r="K25" s="33"/>
      <c r="L25" s="11">
        <f t="shared" si="9"/>
        <v>2.9894858307055867E-2</v>
      </c>
      <c r="M25" s="11">
        <f t="shared" si="10"/>
        <v>9.3940824193588406E-4</v>
      </c>
      <c r="N25" s="11">
        <f t="shared" si="11"/>
        <v>-3.9761483796395174E-3</v>
      </c>
      <c r="O25" s="11">
        <f t="shared" si="12"/>
        <v>5.3947651243947424E-2</v>
      </c>
      <c r="Q25" s="7" t="s">
        <v>4</v>
      </c>
      <c r="R25" s="15">
        <v>1.635207190080616E-3</v>
      </c>
      <c r="S25" s="15">
        <v>1.3569636609135083E-3</v>
      </c>
      <c r="T25" s="15">
        <v>9.3015316404676854E-4</v>
      </c>
      <c r="U25" s="15">
        <f>+U8</f>
        <v>1.271307329306387E-2</v>
      </c>
    </row>
    <row r="26" spans="1:22">
      <c r="A26" s="2">
        <v>38355</v>
      </c>
      <c r="B26">
        <v>4107.3</v>
      </c>
      <c r="C26">
        <v>10.35</v>
      </c>
      <c r="D26">
        <v>2.52</v>
      </c>
      <c r="E26">
        <v>21.42</v>
      </c>
      <c r="G26" s="11">
        <f t="shared" si="5"/>
        <v>1.3997926233150659E-2</v>
      </c>
      <c r="H26" s="11">
        <f t="shared" si="6"/>
        <v>-2.8169014084507116E-2</v>
      </c>
      <c r="I26" s="11">
        <f t="shared" si="7"/>
        <v>3.9840637450199168E-3</v>
      </c>
      <c r="J26" s="11">
        <f t="shared" si="8"/>
        <v>-7.7916487300903947E-2</v>
      </c>
      <c r="K26" s="33"/>
      <c r="L26" s="11">
        <f t="shared" si="9"/>
        <v>1.3900860031940227E-2</v>
      </c>
      <c r="M26" s="11">
        <f t="shared" si="10"/>
        <v>-2.8573372444056114E-2</v>
      </c>
      <c r="N26" s="11">
        <f t="shared" si="11"/>
        <v>3.9761483796394168E-3</v>
      </c>
      <c r="O26" s="11">
        <f t="shared" si="12"/>
        <v>-8.1119481762715009E-2</v>
      </c>
    </row>
    <row r="27" spans="1:22">
      <c r="A27" s="2">
        <v>38384</v>
      </c>
      <c r="B27">
        <v>4172.8</v>
      </c>
      <c r="C27">
        <v>11.04</v>
      </c>
      <c r="D27">
        <v>2.69</v>
      </c>
      <c r="E27">
        <v>20.76</v>
      </c>
      <c r="G27" s="11">
        <f t="shared" si="5"/>
        <v>1.5947215932607728E-2</v>
      </c>
      <c r="H27" s="11">
        <f t="shared" si="6"/>
        <v>6.6666666666666652E-2</v>
      </c>
      <c r="I27" s="11">
        <f t="shared" si="7"/>
        <v>6.7460317460317443E-2</v>
      </c>
      <c r="J27" s="11">
        <f t="shared" si="8"/>
        <v>-3.081232492997199E-2</v>
      </c>
      <c r="K27" s="33"/>
      <c r="L27" s="11">
        <f t="shared" si="9"/>
        <v>1.5821394984459048E-2</v>
      </c>
      <c r="M27" s="11">
        <f t="shared" si="10"/>
        <v>6.4538521137571164E-2</v>
      </c>
      <c r="N27" s="11">
        <f t="shared" si="11"/>
        <v>6.5282292090415778E-2</v>
      </c>
      <c r="O27" s="11">
        <f t="shared" si="12"/>
        <v>-3.1297006721914822E-2</v>
      </c>
      <c r="Q27" s="19" t="s">
        <v>18</v>
      </c>
      <c r="R27" s="25" t="s">
        <v>23</v>
      </c>
      <c r="S27" s="25"/>
      <c r="T27" s="25"/>
      <c r="U27" s="25"/>
    </row>
    <row r="28" spans="1:22">
      <c r="A28" s="2">
        <v>38412</v>
      </c>
      <c r="B28">
        <v>4109.8</v>
      </c>
      <c r="C28">
        <v>11.56</v>
      </c>
      <c r="D28">
        <v>2.67</v>
      </c>
      <c r="E28">
        <v>21.62</v>
      </c>
      <c r="G28" s="11">
        <f t="shared" si="5"/>
        <v>-1.5097776073619618E-2</v>
      </c>
      <c r="H28" s="11">
        <f t="shared" si="6"/>
        <v>4.7101449275362528E-2</v>
      </c>
      <c r="I28" s="11">
        <f t="shared" si="7"/>
        <v>-7.4349442379182396E-3</v>
      </c>
      <c r="J28" s="11">
        <f t="shared" si="8"/>
        <v>4.1425818882466325E-2</v>
      </c>
      <c r="K28" s="33"/>
      <c r="L28" s="11">
        <f t="shared" si="9"/>
        <v>-1.5212907786509263E-2</v>
      </c>
      <c r="M28" s="11">
        <f t="shared" si="10"/>
        <v>4.6025822395282356E-2</v>
      </c>
      <c r="N28" s="11">
        <f t="shared" si="11"/>
        <v>-7.4627212015896003E-3</v>
      </c>
      <c r="O28" s="11">
        <f t="shared" si="12"/>
        <v>4.0590753913374369E-2</v>
      </c>
      <c r="Q28" s="8"/>
      <c r="R28" s="9" t="s">
        <v>19</v>
      </c>
      <c r="S28" s="9" t="s">
        <v>20</v>
      </c>
      <c r="T28" s="9" t="s">
        <v>21</v>
      </c>
    </row>
    <row r="29" spans="1:22">
      <c r="A29" s="2">
        <v>38443</v>
      </c>
      <c r="B29">
        <v>3983.2</v>
      </c>
      <c r="C29">
        <v>11.01</v>
      </c>
      <c r="D29">
        <v>2.54</v>
      </c>
      <c r="E29">
        <v>19.079999999999998</v>
      </c>
      <c r="G29" s="11">
        <f t="shared" si="5"/>
        <v>-3.080441870650652E-2</v>
      </c>
      <c r="H29" s="11">
        <f t="shared" si="6"/>
        <v>-4.7577854671280284E-2</v>
      </c>
      <c r="I29" s="11">
        <f t="shared" si="7"/>
        <v>-4.8689138576779034E-2</v>
      </c>
      <c r="J29" s="11">
        <f t="shared" si="8"/>
        <v>-0.11748381128584651</v>
      </c>
      <c r="K29" s="33"/>
      <c r="L29" s="11">
        <f t="shared" si="9"/>
        <v>-3.1288849177797E-2</v>
      </c>
      <c r="M29" s="11">
        <f t="shared" si="10"/>
        <v>-4.8746912509642824E-2</v>
      </c>
      <c r="N29" s="11">
        <f t="shared" si="11"/>
        <v>-4.9914391381712955E-2</v>
      </c>
      <c r="O29" s="11">
        <f t="shared" si="12"/>
        <v>-0.12497814619092183</v>
      </c>
      <c r="Q29" s="5" t="s">
        <v>2</v>
      </c>
      <c r="R29" s="16">
        <f>S$4</f>
        <v>1.105680125108475E-2</v>
      </c>
      <c r="S29" s="16">
        <v>0.5</v>
      </c>
      <c r="T29" s="16">
        <f>R29*S29</f>
        <v>5.528400625542375E-3</v>
      </c>
    </row>
    <row r="30" spans="1:22">
      <c r="A30" s="2">
        <v>38474</v>
      </c>
      <c r="B30">
        <v>4106.3999999999996</v>
      </c>
      <c r="C30">
        <v>11.57</v>
      </c>
      <c r="D30">
        <v>2.63</v>
      </c>
      <c r="E30">
        <v>21.17</v>
      </c>
      <c r="G30" s="11">
        <f t="shared" si="5"/>
        <v>3.0929905603534813E-2</v>
      </c>
      <c r="H30" s="11">
        <f t="shared" si="6"/>
        <v>5.0862851952770294E-2</v>
      </c>
      <c r="I30" s="11">
        <f t="shared" si="7"/>
        <v>3.5433070866141669E-2</v>
      </c>
      <c r="J30" s="11">
        <f t="shared" si="8"/>
        <v>0.10953878406708606</v>
      </c>
      <c r="K30" s="33"/>
      <c r="L30" s="11">
        <f t="shared" si="9"/>
        <v>3.0461215918120409E-2</v>
      </c>
      <c r="M30" s="11">
        <f t="shared" si="10"/>
        <v>4.961159047099669E-2</v>
      </c>
      <c r="N30" s="11">
        <f t="shared" si="11"/>
        <v>3.4819765159227911E-2</v>
      </c>
      <c r="O30" s="11">
        <f t="shared" si="12"/>
        <v>0.10394441912663342</v>
      </c>
      <c r="Q30" s="6" t="s">
        <v>3</v>
      </c>
      <c r="R30" s="16">
        <f>T$4</f>
        <v>7.1304554160354586E-3</v>
      </c>
      <c r="S30" s="16">
        <v>0.5</v>
      </c>
      <c r="T30" s="16">
        <f>R30*S30</f>
        <v>3.5652277080177293E-3</v>
      </c>
    </row>
    <row r="31" spans="1:22">
      <c r="A31" s="2">
        <v>38504</v>
      </c>
      <c r="B31">
        <v>4277.5</v>
      </c>
      <c r="C31">
        <v>11.89</v>
      </c>
      <c r="D31">
        <v>2.65</v>
      </c>
      <c r="E31">
        <v>21.2</v>
      </c>
      <c r="G31" s="11">
        <f t="shared" si="5"/>
        <v>4.1666666666666741E-2</v>
      </c>
      <c r="H31" s="11">
        <f t="shared" si="6"/>
        <v>2.7657735522904181E-2</v>
      </c>
      <c r="I31" s="11">
        <f t="shared" si="7"/>
        <v>7.6045627376426506E-3</v>
      </c>
      <c r="J31" s="11">
        <f t="shared" si="8"/>
        <v>1.4170996693432247E-3</v>
      </c>
      <c r="K31" s="33"/>
      <c r="L31" s="11">
        <f t="shared" si="9"/>
        <v>4.08219945202552E-2</v>
      </c>
      <c r="M31" s="11">
        <f t="shared" si="10"/>
        <v>2.7282169497105373E-2</v>
      </c>
      <c r="N31" s="11">
        <f t="shared" si="11"/>
        <v>7.5757938084577226E-3</v>
      </c>
      <c r="O31" s="11">
        <f t="shared" si="12"/>
        <v>1.4160965311927952E-3</v>
      </c>
      <c r="R31" s="20" t="s">
        <v>27</v>
      </c>
      <c r="S31" s="17">
        <f>SUM(S29:S30)</f>
        <v>1</v>
      </c>
    </row>
    <row r="32" spans="1:22">
      <c r="A32" s="2">
        <v>38534</v>
      </c>
      <c r="B32">
        <v>4388.8</v>
      </c>
      <c r="C32">
        <v>11.81</v>
      </c>
      <c r="D32">
        <v>2.66</v>
      </c>
      <c r="E32">
        <v>21.78</v>
      </c>
      <c r="G32" s="11">
        <f t="shared" si="5"/>
        <v>2.6019871420222218E-2</v>
      </c>
      <c r="H32" s="11">
        <f t="shared" si="6"/>
        <v>-6.728343145500415E-3</v>
      </c>
      <c r="I32" s="11">
        <f t="shared" si="7"/>
        <v>3.7735849056603765E-3</v>
      </c>
      <c r="J32" s="11">
        <f t="shared" si="8"/>
        <v>2.7358490566037785E-2</v>
      </c>
      <c r="K32" s="33"/>
      <c r="L32" s="11">
        <f t="shared" si="9"/>
        <v>2.5687114416990366E-2</v>
      </c>
      <c r="M32" s="11">
        <f t="shared" si="10"/>
        <v>-6.7510804934195201E-3</v>
      </c>
      <c r="N32" s="11">
        <f t="shared" si="11"/>
        <v>3.7664827954768648E-3</v>
      </c>
      <c r="O32" s="11">
        <f t="shared" si="12"/>
        <v>2.6990935826847692E-2</v>
      </c>
      <c r="R32" s="3" t="s">
        <v>22</v>
      </c>
      <c r="S32" s="24">
        <f>SUMPRODUCT(S29:S30,T29:T30)</f>
        <v>4.5468141667800522E-3</v>
      </c>
    </row>
    <row r="33" spans="1:29">
      <c r="A33" s="2">
        <v>38565</v>
      </c>
      <c r="B33">
        <v>4446.8</v>
      </c>
      <c r="C33">
        <v>11.7</v>
      </c>
      <c r="D33">
        <v>2.46</v>
      </c>
      <c r="E33">
        <v>21.37</v>
      </c>
      <c r="G33" s="11">
        <f t="shared" si="5"/>
        <v>1.3215457528253705E-2</v>
      </c>
      <c r="H33" s="11">
        <f t="shared" si="6"/>
        <v>-9.3141405588484938E-3</v>
      </c>
      <c r="I33" s="11">
        <f t="shared" si="7"/>
        <v>-7.5187969924812137E-2</v>
      </c>
      <c r="J33" s="11">
        <f t="shared" si="8"/>
        <v>-1.8824609733700703E-2</v>
      </c>
      <c r="K33" s="33"/>
      <c r="L33" s="11">
        <f t="shared" si="9"/>
        <v>1.3128895176121104E-2</v>
      </c>
      <c r="M33" s="11">
        <f t="shared" si="10"/>
        <v>-9.3577884055605631E-3</v>
      </c>
      <c r="N33" s="11">
        <f t="shared" si="11"/>
        <v>-7.8164772849336386E-2</v>
      </c>
      <c r="O33" s="11">
        <f t="shared" si="12"/>
        <v>-1.9004048173758222E-2</v>
      </c>
      <c r="R33" s="3" t="s">
        <v>28</v>
      </c>
      <c r="S33" s="24">
        <f>S29^2*S$8+S30^2*T$8+2*S29*S30*S$24</f>
        <v>1.3661173137754906E-3</v>
      </c>
      <c r="T33" s="21"/>
    </row>
    <row r="34" spans="1:29">
      <c r="A34" s="2">
        <v>38596</v>
      </c>
      <c r="B34">
        <v>4641.2</v>
      </c>
      <c r="C34">
        <v>12.18</v>
      </c>
      <c r="D34">
        <v>2.21</v>
      </c>
      <c r="E34">
        <v>20.55</v>
      </c>
      <c r="G34" s="11">
        <f t="shared" si="5"/>
        <v>4.3716830080057445E-2</v>
      </c>
      <c r="H34" s="11">
        <f t="shared" si="6"/>
        <v>4.1025641025641102E-2</v>
      </c>
      <c r="I34" s="11">
        <f t="shared" si="7"/>
        <v>-0.10162601626016265</v>
      </c>
      <c r="J34" s="11">
        <f t="shared" si="8"/>
        <v>-3.8371548900327568E-2</v>
      </c>
      <c r="K34" s="33"/>
      <c r="L34" s="11">
        <f t="shared" si="9"/>
        <v>4.278821711393032E-2</v>
      </c>
      <c r="M34" s="11">
        <f t="shared" si="10"/>
        <v>4.0206420478040607E-2</v>
      </c>
      <c r="N34" s="11">
        <f t="shared" si="11"/>
        <v>-0.10716883441461005</v>
      </c>
      <c r="O34" s="11">
        <f t="shared" si="12"/>
        <v>-3.9127128388812646E-2</v>
      </c>
      <c r="R34" s="23" t="s">
        <v>29</v>
      </c>
      <c r="S34" s="24">
        <f>SQRT(S33)</f>
        <v>3.6961024252251055E-2</v>
      </c>
    </row>
    <row r="35" spans="1:29">
      <c r="A35" s="2">
        <v>38628</v>
      </c>
      <c r="B35">
        <v>4459.7</v>
      </c>
      <c r="C35">
        <v>11.96</v>
      </c>
      <c r="D35">
        <v>2.2799999999999998</v>
      </c>
      <c r="E35">
        <v>18.95</v>
      </c>
      <c r="G35" s="11">
        <f t="shared" si="5"/>
        <v>-3.910626562096009E-2</v>
      </c>
      <c r="H35" s="11">
        <f t="shared" si="6"/>
        <v>-1.8062397372742067E-2</v>
      </c>
      <c r="I35" s="11">
        <f t="shared" si="7"/>
        <v>3.1674208144796268E-2</v>
      </c>
      <c r="J35" s="11">
        <f t="shared" si="8"/>
        <v>-7.7858880778588824E-2</v>
      </c>
      <c r="K35" s="33"/>
      <c r="L35" s="11">
        <f t="shared" si="9"/>
        <v>-3.9891454295634544E-2</v>
      </c>
      <c r="M35" s="11">
        <f t="shared" si="10"/>
        <v>-1.8227513759265151E-2</v>
      </c>
      <c r="N35" s="11">
        <f t="shared" si="11"/>
        <v>3.1182927436687845E-2</v>
      </c>
      <c r="O35" s="11">
        <f t="shared" si="12"/>
        <v>-8.1057009413808279E-2</v>
      </c>
    </row>
    <row r="36" spans="1:29">
      <c r="A36" s="2">
        <v>38657</v>
      </c>
      <c r="B36">
        <v>4634.8</v>
      </c>
      <c r="C36">
        <v>12.46</v>
      </c>
      <c r="D36">
        <v>2.09</v>
      </c>
      <c r="E36">
        <v>20.3</v>
      </c>
      <c r="G36" s="11">
        <f t="shared" si="5"/>
        <v>3.9262730676951518E-2</v>
      </c>
      <c r="H36" s="11">
        <f t="shared" si="6"/>
        <v>4.1806020066889715E-2</v>
      </c>
      <c r="I36" s="11">
        <f t="shared" si="7"/>
        <v>-8.333333333333337E-2</v>
      </c>
      <c r="J36" s="11">
        <f t="shared" si="8"/>
        <v>7.1240105540897103E-2</v>
      </c>
      <c r="K36" s="33"/>
      <c r="L36" s="11">
        <f t="shared" si="9"/>
        <v>3.8511548945151595E-2</v>
      </c>
      <c r="M36" s="11">
        <f t="shared" si="10"/>
        <v>4.0955764836821486E-2</v>
      </c>
      <c r="N36" s="11">
        <f t="shared" si="11"/>
        <v>-8.701137698962981E-2</v>
      </c>
      <c r="O36" s="11">
        <f t="shared" si="12"/>
        <v>6.8816954519306292E-2</v>
      </c>
    </row>
    <row r="37" spans="1:29">
      <c r="A37" s="2">
        <v>38687</v>
      </c>
      <c r="B37">
        <v>4763.3999999999996</v>
      </c>
      <c r="C37">
        <v>12.34</v>
      </c>
      <c r="D37">
        <v>2.13</v>
      </c>
      <c r="E37">
        <v>21.7</v>
      </c>
      <c r="G37" s="11">
        <f t="shared" si="5"/>
        <v>2.7746612583067209E-2</v>
      </c>
      <c r="H37" s="11">
        <f t="shared" si="6"/>
        <v>-9.6308186195827039E-3</v>
      </c>
      <c r="I37" s="11">
        <f t="shared" si="7"/>
        <v>1.9138755980861344E-2</v>
      </c>
      <c r="J37" s="11">
        <f t="shared" si="8"/>
        <v>6.8965517241379226E-2</v>
      </c>
      <c r="K37" s="33"/>
      <c r="L37" s="11">
        <f t="shared" si="9"/>
        <v>2.7368650836215432E-2</v>
      </c>
      <c r="M37" s="11">
        <f t="shared" si="10"/>
        <v>-9.6774948820653687E-3</v>
      </c>
      <c r="N37" s="11">
        <f t="shared" si="11"/>
        <v>1.8957913744614207E-2</v>
      </c>
      <c r="O37" s="11">
        <f t="shared" si="12"/>
        <v>6.6691374498672143E-2</v>
      </c>
      <c r="Q37" s="19" t="s">
        <v>30</v>
      </c>
      <c r="R37" s="25" t="s">
        <v>31</v>
      </c>
      <c r="S37" s="25"/>
      <c r="T37" s="25"/>
      <c r="U37" s="25"/>
      <c r="W37" s="25" t="s">
        <v>35</v>
      </c>
      <c r="X37" s="25"/>
      <c r="Y37" s="25"/>
      <c r="Z37" s="25"/>
      <c r="AA37" s="25"/>
      <c r="AB37" s="25"/>
      <c r="AC37" s="25"/>
    </row>
    <row r="38" spans="1:29">
      <c r="A38" s="2">
        <v>38719</v>
      </c>
      <c r="B38">
        <v>4929.6000000000004</v>
      </c>
      <c r="C38">
        <v>12.63</v>
      </c>
      <c r="D38">
        <v>2.16</v>
      </c>
      <c r="E38">
        <v>21.06</v>
      </c>
      <c r="G38" s="11">
        <f t="shared" si="5"/>
        <v>3.4891044212117528E-2</v>
      </c>
      <c r="H38" s="11">
        <f t="shared" si="6"/>
        <v>2.350081037277163E-2</v>
      </c>
      <c r="I38" s="11">
        <f t="shared" si="7"/>
        <v>1.4084507042253724E-2</v>
      </c>
      <c r="J38" s="11">
        <f t="shared" si="8"/>
        <v>-2.9493087557603714E-2</v>
      </c>
      <c r="K38" s="33"/>
      <c r="L38" s="11">
        <f t="shared" si="9"/>
        <v>3.4296149883280898E-2</v>
      </c>
      <c r="M38" s="11">
        <f t="shared" si="10"/>
        <v>2.3228917885158136E-2</v>
      </c>
      <c r="N38" s="11">
        <f t="shared" si="11"/>
        <v>1.3986241974740091E-2</v>
      </c>
      <c r="O38" s="11">
        <f t="shared" si="12"/>
        <v>-2.9936753840584453E-2</v>
      </c>
      <c r="Q38" s="8"/>
      <c r="R38" s="9" t="s">
        <v>19</v>
      </c>
      <c r="S38" s="9" t="s">
        <v>20</v>
      </c>
      <c r="T38" s="9" t="s">
        <v>21</v>
      </c>
      <c r="X38" s="9" t="s">
        <v>36</v>
      </c>
      <c r="Y38">
        <f>1/3</f>
        <v>0.33333333333333331</v>
      </c>
      <c r="Z38">
        <f t="shared" ref="Z38:AA38" si="18">1/3</f>
        <v>0.33333333333333331</v>
      </c>
      <c r="AA38">
        <f t="shared" si="18"/>
        <v>0.33333333333333331</v>
      </c>
    </row>
    <row r="39" spans="1:29">
      <c r="A39" s="2">
        <v>38749</v>
      </c>
      <c r="B39">
        <v>4921.3</v>
      </c>
      <c r="C39">
        <v>13.48</v>
      </c>
      <c r="D39">
        <v>2.16</v>
      </c>
      <c r="E39">
        <v>22.05</v>
      </c>
      <c r="G39" s="11">
        <f t="shared" si="5"/>
        <v>-1.6837065887699287E-3</v>
      </c>
      <c r="H39" s="11">
        <f t="shared" si="6"/>
        <v>6.7300079176563665E-2</v>
      </c>
      <c r="I39" s="11">
        <f t="shared" si="7"/>
        <v>0</v>
      </c>
      <c r="J39" s="11">
        <f t="shared" si="8"/>
        <v>4.7008547008547064E-2</v>
      </c>
      <c r="K39" s="33"/>
      <c r="L39" s="11">
        <f t="shared" si="9"/>
        <v>-1.6851256157488657E-3</v>
      </c>
      <c r="M39" s="11">
        <f t="shared" si="10"/>
        <v>6.513216912176116E-2</v>
      </c>
      <c r="N39" s="11">
        <f t="shared" si="11"/>
        <v>0</v>
      </c>
      <c r="O39" s="11">
        <f t="shared" si="12"/>
        <v>4.5937095187025608E-2</v>
      </c>
      <c r="Q39" s="5" t="s">
        <v>2</v>
      </c>
      <c r="R39" s="16">
        <f>S$4</f>
        <v>1.105680125108475E-2</v>
      </c>
      <c r="S39" s="16">
        <v>0.49613598601078751</v>
      </c>
      <c r="T39" s="16">
        <f>+R39*S39</f>
        <v>5.485676990832241E-3</v>
      </c>
      <c r="W39" s="9" t="s">
        <v>36</v>
      </c>
      <c r="X39" s="9" t="s">
        <v>37</v>
      </c>
      <c r="Y39" s="5" t="s">
        <v>2</v>
      </c>
      <c r="Z39" s="6" t="s">
        <v>3</v>
      </c>
      <c r="AA39" s="7" t="s">
        <v>4</v>
      </c>
    </row>
    <row r="40" spans="1:29">
      <c r="A40" s="2">
        <v>38777</v>
      </c>
      <c r="B40">
        <v>5129.7</v>
      </c>
      <c r="C40">
        <v>13.99</v>
      </c>
      <c r="D40">
        <v>2.1</v>
      </c>
      <c r="E40">
        <v>23.37</v>
      </c>
      <c r="G40" s="11">
        <f t="shared" si="5"/>
        <v>4.2346534452278872E-2</v>
      </c>
      <c r="H40" s="11">
        <f t="shared" si="6"/>
        <v>3.7833827893175132E-2</v>
      </c>
      <c r="I40" s="11">
        <f t="shared" si="7"/>
        <v>-2.777777777777779E-2</v>
      </c>
      <c r="J40" s="11">
        <f t="shared" si="8"/>
        <v>5.986394557823127E-2</v>
      </c>
      <c r="K40" s="33"/>
      <c r="L40" s="11">
        <f t="shared" si="9"/>
        <v>4.1474454696002312E-2</v>
      </c>
      <c r="M40" s="11">
        <f t="shared" si="10"/>
        <v>3.7135683193228887E-2</v>
      </c>
      <c r="N40" s="11">
        <f t="shared" si="11"/>
        <v>-2.8170876966696335E-2</v>
      </c>
      <c r="O40" s="11">
        <f t="shared" si="12"/>
        <v>5.8140546657911567E-2</v>
      </c>
      <c r="Q40" s="6" t="s">
        <v>3</v>
      </c>
      <c r="R40" s="16">
        <f>T$4</f>
        <v>7.1304554160354586E-3</v>
      </c>
      <c r="S40" s="16">
        <v>0.50386501398921235</v>
      </c>
      <c r="T40" s="16">
        <f t="shared" ref="T40" si="19">+R40*S40</f>
        <v>3.5927870179501614E-3</v>
      </c>
      <c r="W40">
        <f t="shared" ref="W40:W42" si="20">1/3</f>
        <v>0.33333333333333331</v>
      </c>
      <c r="X40" s="5" t="s">
        <v>2</v>
      </c>
      <c r="Y40" s="15">
        <v>2.2959011939445439E-3</v>
      </c>
      <c r="Z40" s="15">
        <v>4.5048727975426355E-4</v>
      </c>
      <c r="AA40" s="15">
        <v>1.3569636609135083E-3</v>
      </c>
    </row>
    <row r="41" spans="1:29">
      <c r="A41" s="2">
        <v>38810</v>
      </c>
      <c r="B41">
        <v>5258.8</v>
      </c>
      <c r="C41">
        <v>13.87</v>
      </c>
      <c r="D41">
        <v>2.21</v>
      </c>
      <c r="E41">
        <v>23.05</v>
      </c>
      <c r="G41" s="11">
        <f t="shared" si="5"/>
        <v>2.5167163771760537E-2</v>
      </c>
      <c r="H41" s="11">
        <f t="shared" si="6"/>
        <v>-8.5775553967120111E-3</v>
      </c>
      <c r="I41" s="11">
        <f t="shared" si="7"/>
        <v>5.2380952380952417E-2</v>
      </c>
      <c r="J41" s="11">
        <f t="shared" si="8"/>
        <v>-1.369276850663248E-2</v>
      </c>
      <c r="K41" s="33"/>
      <c r="L41" s="11">
        <f t="shared" si="9"/>
        <v>2.4855685899792229E-2</v>
      </c>
      <c r="M41" s="11">
        <f t="shared" si="10"/>
        <v>-8.6145543506496603E-3</v>
      </c>
      <c r="N41" s="11">
        <f t="shared" si="11"/>
        <v>5.1055170800284169E-2</v>
      </c>
      <c r="O41" s="11">
        <f t="shared" si="12"/>
        <v>-1.3787379108109107E-2</v>
      </c>
      <c r="R41" s="20" t="s">
        <v>27</v>
      </c>
      <c r="S41" s="17">
        <f>SUM(S39:S40)</f>
        <v>1.0000009999999999</v>
      </c>
      <c r="W41">
        <f t="shared" si="20"/>
        <v>0.33333333333333331</v>
      </c>
      <c r="X41" s="6" t="s">
        <v>3</v>
      </c>
      <c r="Y41" s="15">
        <v>4.5048727975426355E-4</v>
      </c>
      <c r="Z41" s="15">
        <v>2.2675935016488917E-3</v>
      </c>
      <c r="AA41" s="15">
        <v>9.3015316404676854E-4</v>
      </c>
    </row>
    <row r="42" spans="1:29">
      <c r="A42" s="2">
        <v>38838</v>
      </c>
      <c r="B42">
        <v>5001.7</v>
      </c>
      <c r="C42">
        <v>13.82</v>
      </c>
      <c r="D42">
        <v>2.08</v>
      </c>
      <c r="E42">
        <v>24.7</v>
      </c>
      <c r="G42" s="11">
        <f t="shared" si="5"/>
        <v>-4.8889480489845649E-2</v>
      </c>
      <c r="H42" s="11">
        <f t="shared" si="6"/>
        <v>-3.6049026676279183E-3</v>
      </c>
      <c r="I42" s="11">
        <f t="shared" si="7"/>
        <v>-5.8823529411764608E-2</v>
      </c>
      <c r="J42" s="11">
        <f t="shared" si="8"/>
        <v>7.1583514099782919E-2</v>
      </c>
      <c r="K42" s="33"/>
      <c r="L42" s="11">
        <f t="shared" si="9"/>
        <v>-5.0125009193113829E-2</v>
      </c>
      <c r="M42" s="11">
        <f t="shared" si="10"/>
        <v>-3.6114159872163271E-3</v>
      </c>
      <c r="N42" s="11">
        <f t="shared" si="11"/>
        <v>-6.0624621816434736E-2</v>
      </c>
      <c r="O42" s="11">
        <f t="shared" si="12"/>
        <v>6.9137474191273834E-2</v>
      </c>
      <c r="R42" s="3" t="s">
        <v>22</v>
      </c>
      <c r="S42" s="24">
        <f>SUMPRODUCT(S39:S40,T39:T40)</f>
        <v>4.5319214438429619E-3</v>
      </c>
      <c r="W42">
        <f t="shared" si="20"/>
        <v>0.33333333333333331</v>
      </c>
      <c r="X42" s="7" t="s">
        <v>4</v>
      </c>
      <c r="Y42" s="15">
        <v>1.3569636609135083E-3</v>
      </c>
      <c r="Z42" s="15">
        <v>9.3015316404676854E-4</v>
      </c>
      <c r="AA42" s="15">
        <v>1.271307329306387E-2</v>
      </c>
    </row>
    <row r="43" spans="1:29">
      <c r="A43" s="2">
        <v>38869</v>
      </c>
      <c r="B43">
        <v>5073.8999999999996</v>
      </c>
      <c r="C43">
        <v>14.97</v>
      </c>
      <c r="D43">
        <v>2.0699999999999998</v>
      </c>
      <c r="E43">
        <v>25.94</v>
      </c>
      <c r="G43" s="11">
        <f t="shared" si="5"/>
        <v>1.4435092068696642E-2</v>
      </c>
      <c r="H43" s="11">
        <f t="shared" si="6"/>
        <v>8.3212735166425578E-2</v>
      </c>
      <c r="I43" s="11">
        <f t="shared" si="7"/>
        <v>-4.8076923076924016E-3</v>
      </c>
      <c r="J43" s="11">
        <f t="shared" si="8"/>
        <v>5.0202429149797556E-2</v>
      </c>
      <c r="K43" s="33"/>
      <c r="L43" s="11">
        <f t="shared" si="9"/>
        <v>1.4331898018770597E-2</v>
      </c>
      <c r="M43" s="11">
        <f t="shared" si="10"/>
        <v>7.9931380092013254E-2</v>
      </c>
      <c r="N43" s="11">
        <f t="shared" si="11"/>
        <v>-4.8192864359489947E-3</v>
      </c>
      <c r="O43" s="11">
        <f t="shared" si="12"/>
        <v>4.8982935254366297E-2</v>
      </c>
      <c r="R43" s="3" t="s">
        <v>28</v>
      </c>
      <c r="S43" s="24">
        <f>S39^2*S$8+S40^2*T$8+2*S39*S40*S$24</f>
        <v>1.3660653482203467E-3</v>
      </c>
      <c r="T43" s="21"/>
      <c r="Y43" s="28">
        <f>SUMPRODUCT(Y40:Y42,$W$40:$W$42)*Y38</f>
        <v>4.5592801495692397E-4</v>
      </c>
      <c r="Z43" s="28">
        <f t="shared" ref="Z43:AA43" si="21">SUMPRODUCT(Z40:Z42,$W$40:$W$42)*Z38</f>
        <v>4.0535932727221377E-4</v>
      </c>
      <c r="AA43" s="28">
        <f t="shared" si="21"/>
        <v>1.6666877908915719E-3</v>
      </c>
    </row>
    <row r="44" spans="1:29">
      <c r="A44" s="2">
        <v>38901</v>
      </c>
      <c r="B44">
        <v>4986</v>
      </c>
      <c r="C44">
        <v>14.15</v>
      </c>
      <c r="D44">
        <v>2.15</v>
      </c>
      <c r="E44">
        <v>24.75</v>
      </c>
      <c r="G44" s="11">
        <f t="shared" si="5"/>
        <v>-1.7323951989593689E-2</v>
      </c>
      <c r="H44" s="11">
        <f t="shared" si="6"/>
        <v>-5.47762191048764E-2</v>
      </c>
      <c r="I44" s="11">
        <f t="shared" si="7"/>
        <v>3.8647342995169032E-2</v>
      </c>
      <c r="J44" s="11">
        <f t="shared" si="8"/>
        <v>-4.5875096376252977E-2</v>
      </c>
      <c r="K44" s="33"/>
      <c r="L44" s="11">
        <f t="shared" si="9"/>
        <v>-1.7475767564602708E-2</v>
      </c>
      <c r="M44" s="11">
        <f t="shared" si="10"/>
        <v>-5.6333574342290339E-2</v>
      </c>
      <c r="N44" s="11">
        <f t="shared" si="11"/>
        <v>3.7919234862293677E-2</v>
      </c>
      <c r="O44" s="11">
        <f t="shared" si="12"/>
        <v>-4.6960689873598603E-2</v>
      </c>
      <c r="R44" s="23" t="s">
        <v>29</v>
      </c>
      <c r="S44" s="24">
        <f>SQRT(S43)</f>
        <v>3.6960321267818369E-2</v>
      </c>
      <c r="X44" s="3" t="s">
        <v>28</v>
      </c>
      <c r="Y44" s="29">
        <f>SUM(Y43:AA43)</f>
        <v>2.5279751331207098E-3</v>
      </c>
    </row>
    <row r="45" spans="1:29">
      <c r="A45" s="2">
        <v>38930</v>
      </c>
      <c r="B45">
        <v>5115.3999999999996</v>
      </c>
      <c r="C45">
        <v>15.38</v>
      </c>
      <c r="D45">
        <v>2.1</v>
      </c>
      <c r="E45">
        <v>24.79</v>
      </c>
      <c r="G45" s="11">
        <f t="shared" si="5"/>
        <v>2.5952667468912782E-2</v>
      </c>
      <c r="H45" s="11">
        <f t="shared" si="6"/>
        <v>8.6925795053003574E-2</v>
      </c>
      <c r="I45" s="11">
        <f t="shared" si="7"/>
        <v>-2.3255813953488302E-2</v>
      </c>
      <c r="J45" s="11">
        <f t="shared" si="8"/>
        <v>1.6161616161616266E-3</v>
      </c>
      <c r="K45" s="33"/>
      <c r="L45" s="11">
        <f t="shared" si="9"/>
        <v>2.5621612613179828E-2</v>
      </c>
      <c r="M45" s="11">
        <f t="shared" si="10"/>
        <v>8.3353339988251327E-2</v>
      </c>
      <c r="N45" s="11">
        <f t="shared" si="11"/>
        <v>-2.3530497410194046E-2</v>
      </c>
      <c r="O45" s="11">
        <f t="shared" si="12"/>
        <v>1.6148570323998384E-3</v>
      </c>
    </row>
    <row r="46" spans="1:29">
      <c r="A46" s="2">
        <v>38961</v>
      </c>
      <c r="B46">
        <v>5154.1000000000004</v>
      </c>
      <c r="C46">
        <v>15.29</v>
      </c>
      <c r="D46">
        <v>2.17</v>
      </c>
      <c r="E46">
        <v>25.95</v>
      </c>
      <c r="G46" s="11">
        <f t="shared" si="5"/>
        <v>7.5653907807797793E-3</v>
      </c>
      <c r="H46" s="11">
        <f t="shared" si="6"/>
        <v>-5.8517555266580645E-3</v>
      </c>
      <c r="I46" s="11">
        <f t="shared" si="7"/>
        <v>3.3333333333333215E-2</v>
      </c>
      <c r="J46" s="11">
        <f t="shared" si="8"/>
        <v>4.6793061718434892E-2</v>
      </c>
      <c r="K46" s="33"/>
      <c r="L46" s="11">
        <f t="shared" si="9"/>
        <v>7.5369167333014433E-3</v>
      </c>
      <c r="M46" s="11">
        <f t="shared" si="10"/>
        <v>-5.8689441365270502E-3</v>
      </c>
      <c r="N46" s="11">
        <f t="shared" si="11"/>
        <v>3.2789822822990755E-2</v>
      </c>
      <c r="O46" s="11">
        <f t="shared" si="12"/>
        <v>4.5731263564798549E-2</v>
      </c>
    </row>
    <row r="47" spans="1:29">
      <c r="A47" s="2">
        <v>38992</v>
      </c>
      <c r="B47">
        <v>5384.4</v>
      </c>
      <c r="C47">
        <v>15.61</v>
      </c>
      <c r="D47">
        <v>2.31</v>
      </c>
      <c r="E47">
        <v>27.09</v>
      </c>
      <c r="G47" s="11">
        <f t="shared" si="5"/>
        <v>4.4682873828602254E-2</v>
      </c>
      <c r="H47" s="11">
        <f t="shared" si="6"/>
        <v>2.0928711576193582E-2</v>
      </c>
      <c r="I47" s="11">
        <f t="shared" si="7"/>
        <v>6.4516129032258229E-2</v>
      </c>
      <c r="J47" s="11">
        <f t="shared" si="8"/>
        <v>4.3930635838150378E-2</v>
      </c>
      <c r="K47" s="33"/>
      <c r="L47" s="11">
        <f t="shared" si="9"/>
        <v>4.3713369339953304E-2</v>
      </c>
      <c r="M47" s="11">
        <f t="shared" si="10"/>
        <v>2.0712714586369755E-2</v>
      </c>
      <c r="N47" s="11">
        <f t="shared" si="11"/>
        <v>6.2520356981334138E-2</v>
      </c>
      <c r="O47" s="11">
        <f t="shared" si="12"/>
        <v>4.2993046485106184E-2</v>
      </c>
      <c r="Q47" s="19" t="s">
        <v>32</v>
      </c>
      <c r="R47" s="25" t="s">
        <v>33</v>
      </c>
      <c r="S47" s="25"/>
      <c r="T47" s="25"/>
      <c r="U47" s="25"/>
      <c r="W47" s="25" t="s">
        <v>38</v>
      </c>
      <c r="X47" s="25"/>
      <c r="Y47" s="25"/>
      <c r="Z47" s="25"/>
      <c r="AA47" s="25"/>
      <c r="AB47" s="25"/>
      <c r="AC47" s="25"/>
    </row>
    <row r="48" spans="1:29">
      <c r="A48" s="2">
        <v>39022</v>
      </c>
      <c r="B48">
        <v>5482.1</v>
      </c>
      <c r="C48">
        <v>16.600000000000001</v>
      </c>
      <c r="D48">
        <v>2.2000000000000002</v>
      </c>
      <c r="E48">
        <v>26.15</v>
      </c>
      <c r="G48" s="11">
        <f t="shared" si="5"/>
        <v>1.8145011514746345E-2</v>
      </c>
      <c r="H48" s="11">
        <f t="shared" si="6"/>
        <v>6.3420884048686954E-2</v>
      </c>
      <c r="I48" s="11">
        <f t="shared" si="7"/>
        <v>-4.7619047619047561E-2</v>
      </c>
      <c r="J48" s="11">
        <f t="shared" si="8"/>
        <v>-3.4699150978220739E-2</v>
      </c>
      <c r="K48" s="33"/>
      <c r="L48" s="11">
        <f t="shared" si="9"/>
        <v>1.7982355444112981E-2</v>
      </c>
      <c r="M48" s="11">
        <f t="shared" si="10"/>
        <v>6.1490960835157052E-2</v>
      </c>
      <c r="N48" s="11">
        <f t="shared" si="11"/>
        <v>-4.8790164169431945E-2</v>
      </c>
      <c r="O48" s="11">
        <f t="shared" si="12"/>
        <v>-3.5315465586071827E-2</v>
      </c>
      <c r="Q48" s="8"/>
      <c r="R48" s="9" t="s">
        <v>19</v>
      </c>
      <c r="S48" s="9" t="s">
        <v>20</v>
      </c>
      <c r="T48" s="9" t="s">
        <v>21</v>
      </c>
      <c r="X48" s="9"/>
    </row>
    <row r="49" spans="1:27">
      <c r="A49" s="2">
        <v>39052</v>
      </c>
      <c r="B49">
        <v>5669.9</v>
      </c>
      <c r="C49">
        <v>18.03</v>
      </c>
      <c r="D49">
        <v>2.42</v>
      </c>
      <c r="E49">
        <v>27.19</v>
      </c>
      <c r="G49" s="11">
        <f t="shared" si="5"/>
        <v>3.425694533116852E-2</v>
      </c>
      <c r="H49" s="11">
        <f t="shared" si="6"/>
        <v>8.6144578313253062E-2</v>
      </c>
      <c r="I49" s="11">
        <f t="shared" si="7"/>
        <v>9.9999999999999867E-2</v>
      </c>
      <c r="J49" s="11">
        <f t="shared" si="8"/>
        <v>3.9770554493308019E-2</v>
      </c>
      <c r="K49" s="33"/>
      <c r="L49" s="11">
        <f t="shared" si="9"/>
        <v>3.3683241667915156E-2</v>
      </c>
      <c r="M49" s="11">
        <f t="shared" si="10"/>
        <v>8.2634341852728402E-2</v>
      </c>
      <c r="N49" s="11">
        <f t="shared" si="11"/>
        <v>9.5310179804324741E-2</v>
      </c>
      <c r="O49" s="11">
        <f t="shared" si="12"/>
        <v>3.9000068133447613E-2</v>
      </c>
      <c r="Q49" s="5" t="s">
        <v>2</v>
      </c>
      <c r="R49" s="16">
        <f>S$4</f>
        <v>1.105680125108475E-2</v>
      </c>
      <c r="S49" s="16">
        <f>1/3</f>
        <v>0.33333333333333331</v>
      </c>
      <c r="T49" s="16">
        <f>R49*S49</f>
        <v>3.6856004170282499E-3</v>
      </c>
      <c r="W49" s="9" t="s">
        <v>36</v>
      </c>
      <c r="X49" s="9" t="s">
        <v>37</v>
      </c>
      <c r="Y49" s="5" t="s">
        <v>2</v>
      </c>
      <c r="Z49" s="6" t="s">
        <v>3</v>
      </c>
      <c r="AA49" s="7" t="s">
        <v>4</v>
      </c>
    </row>
    <row r="50" spans="1:27">
      <c r="A50" s="2">
        <v>39084</v>
      </c>
      <c r="B50">
        <v>5773.4</v>
      </c>
      <c r="C50">
        <v>17.920000000000002</v>
      </c>
      <c r="D50">
        <v>2.48</v>
      </c>
      <c r="E50">
        <v>30.06</v>
      </c>
      <c r="G50" s="11">
        <f t="shared" si="5"/>
        <v>1.8254290199121614E-2</v>
      </c>
      <c r="H50" s="11">
        <f t="shared" si="6"/>
        <v>-6.1009428729894566E-3</v>
      </c>
      <c r="I50" s="11">
        <f t="shared" si="7"/>
        <v>2.4793388429751984E-2</v>
      </c>
      <c r="J50" s="11">
        <f t="shared" si="8"/>
        <v>0.10555351232070609</v>
      </c>
      <c r="K50" s="33"/>
      <c r="L50" s="11">
        <f t="shared" si="9"/>
        <v>1.8089680843790926E-2</v>
      </c>
      <c r="M50" s="11">
        <f t="shared" si="10"/>
        <v>-6.119629668441485E-3</v>
      </c>
      <c r="N50" s="11">
        <f t="shared" si="11"/>
        <v>2.4491020008295696E-2</v>
      </c>
      <c r="O50" s="11">
        <f t="shared" si="12"/>
        <v>0.10034612568044904</v>
      </c>
      <c r="Q50" s="6" t="s">
        <v>3</v>
      </c>
      <c r="R50" s="16">
        <f>T$4</f>
        <v>7.1304554160354586E-3</v>
      </c>
      <c r="S50" s="16">
        <f t="shared" ref="S50:S51" si="22">1/3</f>
        <v>0.33333333333333331</v>
      </c>
      <c r="T50" s="16">
        <f t="shared" ref="T50:T51" si="23">R50*S50</f>
        <v>2.3768184720118195E-3</v>
      </c>
      <c r="W50">
        <f t="shared" ref="W50:W52" si="24">1/3</f>
        <v>0.33333333333333331</v>
      </c>
      <c r="X50" s="5" t="s">
        <v>2</v>
      </c>
      <c r="Y50" s="15">
        <v>2.2959011939445439E-3</v>
      </c>
      <c r="Z50" s="15">
        <v>4.5048727975426355E-4</v>
      </c>
      <c r="AA50" s="15">
        <v>1.3569636609135083E-3</v>
      </c>
    </row>
    <row r="51" spans="1:27">
      <c r="A51" s="2">
        <v>39114</v>
      </c>
      <c r="B51">
        <v>5832.5</v>
      </c>
      <c r="C51">
        <v>20.52</v>
      </c>
      <c r="D51">
        <v>2.57</v>
      </c>
      <c r="E51">
        <v>28.55</v>
      </c>
      <c r="G51" s="11">
        <f t="shared" si="5"/>
        <v>1.0236602348702828E-2</v>
      </c>
      <c r="H51" s="11">
        <f t="shared" si="6"/>
        <v>0.14508928571428559</v>
      </c>
      <c r="I51" s="11">
        <f t="shared" si="7"/>
        <v>3.6290322580645018E-2</v>
      </c>
      <c r="J51" s="11">
        <f t="shared" si="8"/>
        <v>-5.0232867598136943E-2</v>
      </c>
      <c r="K51" s="33"/>
      <c r="L51" s="11">
        <f t="shared" si="9"/>
        <v>1.0184563169827942E-2</v>
      </c>
      <c r="M51" s="11">
        <f t="shared" si="10"/>
        <v>0.13548261275578427</v>
      </c>
      <c r="N51" s="11">
        <f t="shared" si="11"/>
        <v>3.5647338730237489E-2</v>
      </c>
      <c r="O51" s="11">
        <f t="shared" si="12"/>
        <v>-5.1538448222809084E-2</v>
      </c>
      <c r="Q51" s="7" t="s">
        <v>4</v>
      </c>
      <c r="R51" s="16">
        <f>U$4</f>
        <v>4.6760247036432131E-3</v>
      </c>
      <c r="S51" s="16">
        <f t="shared" si="22"/>
        <v>0.33333333333333331</v>
      </c>
      <c r="T51" s="16">
        <f t="shared" si="23"/>
        <v>1.5586749012144042E-3</v>
      </c>
      <c r="W51">
        <f t="shared" si="24"/>
        <v>0.33333333333333331</v>
      </c>
      <c r="X51" s="6" t="s">
        <v>3</v>
      </c>
      <c r="Y51" s="15">
        <v>4.5048727975426355E-4</v>
      </c>
      <c r="Z51" s="15">
        <v>2.2675935016488917E-3</v>
      </c>
      <c r="AA51" s="15">
        <v>9.3015316404676854E-4</v>
      </c>
    </row>
    <row r="52" spans="1:27">
      <c r="A52" s="2">
        <v>39142</v>
      </c>
      <c r="B52">
        <v>5995</v>
      </c>
      <c r="C52">
        <v>20.78</v>
      </c>
      <c r="D52">
        <v>2.81</v>
      </c>
      <c r="E52">
        <v>29.05</v>
      </c>
      <c r="G52" s="11">
        <f t="shared" si="5"/>
        <v>2.7861123017574041E-2</v>
      </c>
      <c r="H52" s="11">
        <f t="shared" si="6"/>
        <v>1.2670565302144388E-2</v>
      </c>
      <c r="I52" s="11">
        <f t="shared" si="7"/>
        <v>9.3385214007782213E-2</v>
      </c>
      <c r="J52" s="11">
        <f t="shared" si="8"/>
        <v>1.7513134851138368E-2</v>
      </c>
      <c r="K52" s="33"/>
      <c r="L52" s="11">
        <f t="shared" si="9"/>
        <v>2.7480063566029684E-2</v>
      </c>
      <c r="M52" s="11">
        <f t="shared" si="10"/>
        <v>1.2590965368512685E-2</v>
      </c>
      <c r="N52" s="11">
        <f t="shared" si="11"/>
        <v>8.9278584438526071E-2</v>
      </c>
      <c r="O52" s="11">
        <f t="shared" si="12"/>
        <v>1.7361547195901026E-2</v>
      </c>
      <c r="R52" s="20" t="s">
        <v>27</v>
      </c>
      <c r="S52" s="17">
        <f>SUM(S49:S51)</f>
        <v>1</v>
      </c>
      <c r="W52">
        <f t="shared" si="24"/>
        <v>0.33333333333333331</v>
      </c>
      <c r="X52" s="7" t="s">
        <v>4</v>
      </c>
      <c r="Y52" s="15">
        <v>1.3569636609135083E-3</v>
      </c>
      <c r="Z52" s="15">
        <v>9.3015316404676854E-4</v>
      </c>
      <c r="AA52" s="15">
        <v>1.271307329306387E-2</v>
      </c>
    </row>
    <row r="53" spans="1:27">
      <c r="A53" s="2">
        <v>39174</v>
      </c>
      <c r="B53">
        <v>6166</v>
      </c>
      <c r="C53">
        <v>21.63</v>
      </c>
      <c r="D53">
        <v>2.82</v>
      </c>
      <c r="E53">
        <v>28.31</v>
      </c>
      <c r="G53" s="11">
        <f t="shared" si="5"/>
        <v>2.8523769808173505E-2</v>
      </c>
      <c r="H53" s="11">
        <f t="shared" si="6"/>
        <v>4.0904716073147052E-2</v>
      </c>
      <c r="I53" s="11">
        <f t="shared" si="7"/>
        <v>3.5587188612098419E-3</v>
      </c>
      <c r="J53" s="11">
        <f t="shared" si="8"/>
        <v>-2.5473321858864084E-2</v>
      </c>
      <c r="K53" s="33"/>
      <c r="L53" s="11">
        <f t="shared" si="9"/>
        <v>2.8124540984481076E-2</v>
      </c>
      <c r="M53" s="11">
        <f t="shared" si="10"/>
        <v>4.0090254293885866E-2</v>
      </c>
      <c r="N53" s="11">
        <f t="shared" si="11"/>
        <v>3.5524016043677006E-3</v>
      </c>
      <c r="O53" s="11">
        <f t="shared" si="12"/>
        <v>-2.580338417411206E-2</v>
      </c>
      <c r="R53" s="3" t="s">
        <v>22</v>
      </c>
      <c r="S53" s="24">
        <f>SUM(T49:T51)</f>
        <v>7.6210937902544736E-3</v>
      </c>
      <c r="Y53" s="28"/>
      <c r="Z53" s="28"/>
      <c r="AA53" s="28"/>
    </row>
    <row r="54" spans="1:27">
      <c r="A54" s="2">
        <v>39203</v>
      </c>
      <c r="B54">
        <v>6313.5</v>
      </c>
      <c r="C54">
        <v>21.03</v>
      </c>
      <c r="D54">
        <v>2.93</v>
      </c>
      <c r="E54">
        <v>27.72</v>
      </c>
      <c r="G54" s="11">
        <f t="shared" si="5"/>
        <v>2.3921505027570511E-2</v>
      </c>
      <c r="H54" s="11">
        <f t="shared" si="6"/>
        <v>-2.7739251040221791E-2</v>
      </c>
      <c r="I54" s="11">
        <f t="shared" si="7"/>
        <v>3.9007092198581672E-2</v>
      </c>
      <c r="J54" s="11">
        <f t="shared" si="8"/>
        <v>-2.0840692334863964E-2</v>
      </c>
      <c r="K54" s="33"/>
      <c r="L54" s="11">
        <f t="shared" si="9"/>
        <v>2.3639868432639308E-2</v>
      </c>
      <c r="M54" s="11">
        <f t="shared" si="10"/>
        <v>-2.8131250250358859E-2</v>
      </c>
      <c r="N54" s="11">
        <f t="shared" si="11"/>
        <v>3.8265538078953824E-2</v>
      </c>
      <c r="O54" s="11">
        <f t="shared" si="12"/>
        <v>-2.1060924802105706E-2</v>
      </c>
      <c r="R54" s="3" t="s">
        <v>28</v>
      </c>
      <c r="S54" s="30">
        <f>S49^2*S$8+S50^2*T$8+S51^2*U$8+2*S49*S50*S$24+2*S49*S51*S$25+2*S50*S51*T$25</f>
        <v>2.5279751331207093E-3</v>
      </c>
      <c r="T54" s="21"/>
      <c r="X54" s="3" t="s">
        <v>28</v>
      </c>
      <c r="Y54" s="31">
        <f>SUMPRODUCT(W50:W52,MMULT(Y50:AA52,W50:W52))</f>
        <v>2.5279751331207098E-3</v>
      </c>
    </row>
    <row r="55" spans="1:27">
      <c r="A55" s="2">
        <v>39234</v>
      </c>
      <c r="B55">
        <v>6274.9</v>
      </c>
      <c r="C55">
        <v>20.64</v>
      </c>
      <c r="D55">
        <v>2.77</v>
      </c>
      <c r="E55">
        <v>25.95</v>
      </c>
      <c r="G55" s="11">
        <f t="shared" si="5"/>
        <v>-6.1138829492358715E-3</v>
      </c>
      <c r="H55" s="11">
        <f t="shared" si="6"/>
        <v>-1.854493580599148E-2</v>
      </c>
      <c r="I55" s="11">
        <f t="shared" si="7"/>
        <v>-5.4607508532423243E-2</v>
      </c>
      <c r="J55" s="11">
        <f t="shared" si="8"/>
        <v>-6.3852813852813828E-2</v>
      </c>
      <c r="K55" s="33"/>
      <c r="L55" s="11">
        <f t="shared" si="9"/>
        <v>-6.1326492607140255E-3</v>
      </c>
      <c r="M55" s="11">
        <f t="shared" si="10"/>
        <v>-1.8719049101246471E-2</v>
      </c>
      <c r="N55" s="11">
        <f t="shared" si="11"/>
        <v>-5.6155102829728847E-2</v>
      </c>
      <c r="O55" s="11">
        <f t="shared" si="12"/>
        <v>-6.5982564709804806E-2</v>
      </c>
      <c r="R55" s="23" t="s">
        <v>29</v>
      </c>
      <c r="S55" s="24">
        <f>SQRT(S54)</f>
        <v>5.0278973071461092E-2</v>
      </c>
    </row>
    <row r="56" spans="1:27">
      <c r="A56" s="2">
        <v>39265</v>
      </c>
      <c r="B56">
        <v>6144.2</v>
      </c>
      <c r="C56">
        <v>20.86</v>
      </c>
      <c r="D56">
        <v>2.77</v>
      </c>
      <c r="E56">
        <v>25.32</v>
      </c>
      <c r="G56" s="11">
        <f t="shared" si="5"/>
        <v>-2.0829017195493127E-2</v>
      </c>
      <c r="H56" s="11">
        <f t="shared" si="6"/>
        <v>1.0658914728682189E-2</v>
      </c>
      <c r="I56" s="11">
        <f t="shared" si="7"/>
        <v>0</v>
      </c>
      <c r="J56" s="11">
        <f t="shared" si="8"/>
        <v>-2.4277456647398776E-2</v>
      </c>
      <c r="K56" s="33"/>
      <c r="L56" s="11">
        <f t="shared" si="9"/>
        <v>-2.1049001236987205E-2</v>
      </c>
      <c r="M56" s="11">
        <f t="shared" si="10"/>
        <v>1.0602508959264421E-2</v>
      </c>
      <c r="N56" s="11">
        <f t="shared" si="11"/>
        <v>0</v>
      </c>
      <c r="O56" s="11">
        <f t="shared" si="12"/>
        <v>-2.4577012335922136E-2</v>
      </c>
    </row>
    <row r="57" spans="1:27">
      <c r="A57" s="2">
        <v>39295</v>
      </c>
      <c r="B57">
        <v>6247.2</v>
      </c>
      <c r="C57">
        <v>23.18</v>
      </c>
      <c r="D57">
        <v>2.72</v>
      </c>
      <c r="E57">
        <v>25.45</v>
      </c>
      <c r="G57" s="11">
        <f t="shared" si="5"/>
        <v>1.6763777220793585E-2</v>
      </c>
      <c r="H57" s="11">
        <f t="shared" si="6"/>
        <v>0.11121764141898383</v>
      </c>
      <c r="I57" s="11">
        <f t="shared" si="7"/>
        <v>-1.8050541516245411E-2</v>
      </c>
      <c r="J57" s="11">
        <f t="shared" si="8"/>
        <v>5.1342812006318628E-3</v>
      </c>
      <c r="K57" s="33"/>
      <c r="L57" s="11">
        <f t="shared" si="9"/>
        <v>1.6624815967431442E-2</v>
      </c>
      <c r="M57" s="11">
        <f t="shared" si="10"/>
        <v>0.10545638833897937</v>
      </c>
      <c r="N57" s="11">
        <f t="shared" si="11"/>
        <v>-1.8215439891341105E-2</v>
      </c>
      <c r="O57" s="11">
        <f t="shared" si="12"/>
        <v>5.1211457205562628E-3</v>
      </c>
    </row>
    <row r="58" spans="1:27">
      <c r="A58" s="2">
        <v>39328</v>
      </c>
      <c r="B58">
        <v>6567.8</v>
      </c>
      <c r="C58">
        <v>23.02</v>
      </c>
      <c r="D58">
        <v>2.72</v>
      </c>
      <c r="E58">
        <v>25.57</v>
      </c>
      <c r="G58" s="11">
        <f t="shared" si="5"/>
        <v>5.1318990907926798E-2</v>
      </c>
      <c r="H58" s="11">
        <f t="shared" si="6"/>
        <v>-6.90250215703192E-3</v>
      </c>
      <c r="I58" s="11">
        <f t="shared" si="7"/>
        <v>0</v>
      </c>
      <c r="J58" s="11">
        <f t="shared" si="8"/>
        <v>4.7151277013752768E-3</v>
      </c>
      <c r="K58" s="33"/>
      <c r="L58" s="11">
        <f t="shared" si="9"/>
        <v>5.0045557650253085E-2</v>
      </c>
      <c r="M58" s="11">
        <f t="shared" si="10"/>
        <v>-6.926434617869061E-3</v>
      </c>
      <c r="N58" s="11">
        <f t="shared" si="11"/>
        <v>0</v>
      </c>
      <c r="O58" s="11">
        <f t="shared" si="12"/>
        <v>4.7040463065635332E-3</v>
      </c>
      <c r="Q58" s="19" t="s">
        <v>32</v>
      </c>
      <c r="R58" s="25" t="s">
        <v>34</v>
      </c>
      <c r="S58" s="25"/>
      <c r="T58" s="25"/>
      <c r="U58" s="25"/>
    </row>
    <row r="59" spans="1:27">
      <c r="A59" s="2">
        <v>39356</v>
      </c>
      <c r="B59">
        <v>6754.1</v>
      </c>
      <c r="C59">
        <v>25.92</v>
      </c>
      <c r="D59">
        <v>2.92</v>
      </c>
      <c r="E59">
        <v>23.46</v>
      </c>
      <c r="G59" s="11">
        <f t="shared" si="5"/>
        <v>2.8365662779012757E-2</v>
      </c>
      <c r="H59" s="11">
        <f t="shared" si="6"/>
        <v>0.12597741094700265</v>
      </c>
      <c r="I59" s="11">
        <f t="shared" si="7"/>
        <v>7.3529411764705843E-2</v>
      </c>
      <c r="J59" s="11">
        <f t="shared" si="8"/>
        <v>-8.2518576456785286E-2</v>
      </c>
      <c r="K59" s="33"/>
      <c r="L59" s="11">
        <f t="shared" si="9"/>
        <v>2.7970806878050987E-2</v>
      </c>
      <c r="M59" s="11">
        <f t="shared" si="10"/>
        <v>0.11865146819033741</v>
      </c>
      <c r="N59" s="11">
        <f t="shared" si="11"/>
        <v>7.0951735972284394E-2</v>
      </c>
      <c r="O59" s="11">
        <f t="shared" si="12"/>
        <v>-8.6122946077765841E-2</v>
      </c>
      <c r="Q59" s="8"/>
      <c r="R59" s="9" t="s">
        <v>19</v>
      </c>
      <c r="S59" s="9" t="s">
        <v>20</v>
      </c>
      <c r="T59" s="9" t="s">
        <v>21</v>
      </c>
    </row>
    <row r="60" spans="1:27">
      <c r="A60" s="2">
        <v>39387</v>
      </c>
      <c r="B60">
        <v>6533.1</v>
      </c>
      <c r="C60">
        <v>26.23</v>
      </c>
      <c r="D60">
        <v>2.91</v>
      </c>
      <c r="E60">
        <v>23.21</v>
      </c>
      <c r="G60" s="11">
        <f t="shared" si="5"/>
        <v>-3.2720865844449998E-2</v>
      </c>
      <c r="H60" s="11">
        <f t="shared" si="6"/>
        <v>1.1959876543209846E-2</v>
      </c>
      <c r="I60" s="11">
        <f t="shared" si="7"/>
        <v>-3.424657534246478E-3</v>
      </c>
      <c r="J60" s="11">
        <f t="shared" si="8"/>
        <v>-1.0656436487638588E-2</v>
      </c>
      <c r="K60" s="33"/>
      <c r="L60" s="11">
        <f t="shared" si="9"/>
        <v>-3.3268165249754962E-2</v>
      </c>
      <c r="M60" s="11">
        <f t="shared" si="10"/>
        <v>1.188892239470833E-2</v>
      </c>
      <c r="N60" s="11">
        <f t="shared" si="11"/>
        <v>-3.4305350967891368E-3</v>
      </c>
      <c r="O60" s="11">
        <f t="shared" si="12"/>
        <v>-1.0713622938983787E-2</v>
      </c>
      <c r="Q60" s="5" t="s">
        <v>2</v>
      </c>
      <c r="R60" s="16">
        <f>S$4</f>
        <v>1.105680125108475E-2</v>
      </c>
      <c r="S60" s="16">
        <v>0.48444324564607738</v>
      </c>
      <c r="T60" s="16">
        <f>+R60*S60</f>
        <v>5.3563926845391048E-3</v>
      </c>
    </row>
    <row r="61" spans="1:27">
      <c r="A61" s="2">
        <v>39419</v>
      </c>
      <c r="B61">
        <v>6339.8</v>
      </c>
      <c r="C61">
        <v>26.33</v>
      </c>
      <c r="D61">
        <v>2.92</v>
      </c>
      <c r="E61">
        <v>23.27</v>
      </c>
      <c r="G61" s="11">
        <f t="shared" si="5"/>
        <v>-2.9587791400713326E-2</v>
      </c>
      <c r="H61" s="11">
        <f t="shared" si="6"/>
        <v>3.8124285169651717E-3</v>
      </c>
      <c r="I61" s="11">
        <f t="shared" si="7"/>
        <v>3.4364261168384758E-3</v>
      </c>
      <c r="J61" s="11">
        <f t="shared" si="8"/>
        <v>2.5850926324859635E-3</v>
      </c>
      <c r="K61" s="33"/>
      <c r="L61" s="11">
        <f t="shared" si="9"/>
        <v>-3.0034340434645045E-2</v>
      </c>
      <c r="M61" s="11">
        <f t="shared" si="10"/>
        <v>3.8051796294355953E-3</v>
      </c>
      <c r="N61" s="11">
        <f t="shared" si="11"/>
        <v>3.4305350967892222E-3</v>
      </c>
      <c r="O61" s="11">
        <f t="shared" si="12"/>
        <v>2.5817570278546587E-3</v>
      </c>
      <c r="Q61" s="6" t="s">
        <v>3</v>
      </c>
      <c r="R61" s="16">
        <f>T$4</f>
        <v>7.1304554160354586E-3</v>
      </c>
      <c r="S61" s="16">
        <v>0.49647267106152004</v>
      </c>
      <c r="T61" s="16">
        <f t="shared" ref="T61" si="25">+R61*S61</f>
        <v>3.5400762462842062E-3</v>
      </c>
    </row>
    <row r="62" spans="1:27">
      <c r="A62" s="2">
        <v>39449</v>
      </c>
      <c r="B62">
        <v>5650.3</v>
      </c>
      <c r="C62">
        <v>22.31</v>
      </c>
      <c r="D62">
        <v>2.71</v>
      </c>
      <c r="E62">
        <v>20.49</v>
      </c>
      <c r="G62" s="11">
        <f t="shared" si="5"/>
        <v>-0.10875737404965458</v>
      </c>
      <c r="H62" s="11">
        <f t="shared" si="6"/>
        <v>-0.15267755412077477</v>
      </c>
      <c r="I62" s="11">
        <f t="shared" si="7"/>
        <v>-7.1917808219178037E-2</v>
      </c>
      <c r="J62" s="11">
        <f t="shared" si="8"/>
        <v>-0.11946712505371726</v>
      </c>
      <c r="K62" s="33"/>
      <c r="L62" s="11">
        <f t="shared" si="9"/>
        <v>-0.1151385811163641</v>
      </c>
      <c r="M62" s="11">
        <f t="shared" si="10"/>
        <v>-0.16567396506377688</v>
      </c>
      <c r="N62" s="11">
        <f t="shared" si="11"/>
        <v>-7.4634981388580796E-2</v>
      </c>
      <c r="O62" s="11">
        <f t="shared" si="12"/>
        <v>-0.12722801506339201</v>
      </c>
      <c r="Q62" s="7" t="s">
        <v>4</v>
      </c>
      <c r="R62" s="16">
        <f>U$4</f>
        <v>4.6760247036432131E-3</v>
      </c>
      <c r="S62" s="16">
        <v>1.9084083292402704E-2</v>
      </c>
      <c r="T62" s="16">
        <f>+R62*S62</f>
        <v>8.923764492165975E-5</v>
      </c>
    </row>
    <row r="63" spans="1:27">
      <c r="A63" s="2">
        <v>39479</v>
      </c>
      <c r="B63">
        <v>5572.1</v>
      </c>
      <c r="C63">
        <v>22.46</v>
      </c>
      <c r="D63">
        <v>3.04</v>
      </c>
      <c r="E63">
        <v>19.73</v>
      </c>
      <c r="G63" s="11">
        <f t="shared" si="5"/>
        <v>-1.3839973098773495E-2</v>
      </c>
      <c r="H63" s="11">
        <f t="shared" si="6"/>
        <v>6.7234424025102157E-3</v>
      </c>
      <c r="I63" s="11">
        <f t="shared" si="7"/>
        <v>0.12177121771217725</v>
      </c>
      <c r="J63" s="11">
        <f t="shared" si="8"/>
        <v>-3.7091264031234639E-2</v>
      </c>
      <c r="K63" s="33"/>
      <c r="L63" s="11">
        <f t="shared" si="9"/>
        <v>-1.3936638460108812E-2</v>
      </c>
      <c r="M63" s="11">
        <f t="shared" si="10"/>
        <v>6.7009408658561071E-3</v>
      </c>
      <c r="N63" s="11">
        <f t="shared" si="11"/>
        <v>0.11490888052652092</v>
      </c>
      <c r="O63" s="11">
        <f t="shared" si="12"/>
        <v>-3.7796642216284294E-2</v>
      </c>
      <c r="R63" s="20" t="s">
        <v>27</v>
      </c>
      <c r="S63" s="17">
        <f>SUM(S60:S62)</f>
        <v>1</v>
      </c>
    </row>
    <row r="64" spans="1:27">
      <c r="A64" s="2">
        <v>39510</v>
      </c>
      <c r="B64">
        <v>5355.7</v>
      </c>
      <c r="C64">
        <v>22.82</v>
      </c>
      <c r="D64">
        <v>2.82</v>
      </c>
      <c r="E64">
        <v>19.690000000000001</v>
      </c>
      <c r="G64" s="11">
        <f t="shared" si="5"/>
        <v>-3.8836345363507552E-2</v>
      </c>
      <c r="H64" s="11">
        <f t="shared" si="6"/>
        <v>1.6028495102404339E-2</v>
      </c>
      <c r="I64" s="11">
        <f t="shared" si="7"/>
        <v>-7.2368421052631637E-2</v>
      </c>
      <c r="J64" s="11">
        <f t="shared" si="8"/>
        <v>-2.0273694880891258E-3</v>
      </c>
      <c r="K64" s="33"/>
      <c r="L64" s="11">
        <f t="shared" si="9"/>
        <v>-3.9610588322776995E-2</v>
      </c>
      <c r="M64" s="11">
        <f t="shared" si="10"/>
        <v>1.5901395123632523E-2</v>
      </c>
      <c r="N64" s="11">
        <f t="shared" si="11"/>
        <v>-7.5120630468108171E-2</v>
      </c>
      <c r="O64" s="11">
        <f t="shared" si="12"/>
        <v>-2.0294273834897273E-3</v>
      </c>
      <c r="R64" s="3" t="s">
        <v>22</v>
      </c>
      <c r="S64" s="24">
        <f>SUM(T60:T62)</f>
        <v>8.9857065757449721E-3</v>
      </c>
    </row>
    <row r="65" spans="1:20">
      <c r="A65" s="2">
        <v>39539</v>
      </c>
      <c r="B65">
        <v>5595.4</v>
      </c>
      <c r="C65">
        <v>22.58</v>
      </c>
      <c r="D65">
        <v>2.93</v>
      </c>
      <c r="E65">
        <v>19.21</v>
      </c>
      <c r="G65" s="11">
        <f t="shared" si="5"/>
        <v>4.4756054297290682E-2</v>
      </c>
      <c r="H65" s="11">
        <f t="shared" si="6"/>
        <v>-1.0517090271691565E-2</v>
      </c>
      <c r="I65" s="11">
        <f t="shared" si="7"/>
        <v>3.9007092198581672E-2</v>
      </c>
      <c r="J65" s="11">
        <f t="shared" si="8"/>
        <v>-2.4377856780091411E-2</v>
      </c>
      <c r="K65" s="33"/>
      <c r="L65" s="11">
        <f t="shared" si="9"/>
        <v>4.3783417301378039E-2</v>
      </c>
      <c r="M65" s="11">
        <f t="shared" si="10"/>
        <v>-1.0572785712413688E-2</v>
      </c>
      <c r="N65" s="11">
        <f t="shared" si="11"/>
        <v>3.8265538078953824E-2</v>
      </c>
      <c r="O65" s="11">
        <f t="shared" si="12"/>
        <v>-2.4679915870568885E-2</v>
      </c>
      <c r="R65" s="3" t="s">
        <v>28</v>
      </c>
      <c r="S65" s="24">
        <f>S60^2*S$8+S61^2*T$8+S62^2*U$8+2*S60*S61*S$24+2*S60*S62*S$25+2*S61*S62*T$25</f>
        <v>1.3617848498750763E-3</v>
      </c>
      <c r="T65" s="21"/>
    </row>
    <row r="66" spans="1:20">
      <c r="A66" s="2">
        <v>39569</v>
      </c>
      <c r="B66">
        <v>5654.7</v>
      </c>
      <c r="C66">
        <v>21.81</v>
      </c>
      <c r="D66">
        <v>3.05</v>
      </c>
      <c r="E66">
        <v>18.989999999999998</v>
      </c>
      <c r="G66" s="11">
        <f t="shared" si="5"/>
        <v>1.0597991207063062E-2</v>
      </c>
      <c r="H66" s="11">
        <f t="shared" si="6"/>
        <v>-3.4100974313551746E-2</v>
      </c>
      <c r="I66" s="11">
        <f t="shared" si="7"/>
        <v>4.0955631399317349E-2</v>
      </c>
      <c r="J66" s="11">
        <f t="shared" si="8"/>
        <v>-1.1452368558042769E-2</v>
      </c>
      <c r="K66" s="33"/>
      <c r="L66" s="11">
        <f t="shared" si="9"/>
        <v>1.0542226150623259E-2</v>
      </c>
      <c r="M66" s="11">
        <f t="shared" si="10"/>
        <v>-3.4695978507978197E-2</v>
      </c>
      <c r="N66" s="11">
        <f t="shared" si="11"/>
        <v>4.0139167590344263E-2</v>
      </c>
      <c r="O66" s="11">
        <f t="shared" si="12"/>
        <v>-1.1518451956270855E-2</v>
      </c>
      <c r="R66" s="23" t="s">
        <v>29</v>
      </c>
      <c r="S66" s="24">
        <f>SQRT(S65)</f>
        <v>3.6902369163443645E-2</v>
      </c>
    </row>
    <row r="67" spans="1:20">
      <c r="A67" s="2">
        <v>39601</v>
      </c>
      <c r="B67">
        <v>5215.3</v>
      </c>
      <c r="C67">
        <v>19.239999999999998</v>
      </c>
      <c r="D67">
        <v>2.72</v>
      </c>
      <c r="E67">
        <v>15.8</v>
      </c>
      <c r="G67" s="11">
        <f t="shared" si="5"/>
        <v>-7.7705271720869273E-2</v>
      </c>
      <c r="H67" s="11">
        <f t="shared" si="6"/>
        <v>-0.11783585511233385</v>
      </c>
      <c r="I67" s="11">
        <f t="shared" si="7"/>
        <v>-0.10819672131147529</v>
      </c>
      <c r="J67" s="11">
        <f t="shared" si="8"/>
        <v>-0.16798314902580291</v>
      </c>
      <c r="K67" s="33"/>
      <c r="L67" s="11">
        <f t="shared" si="9"/>
        <v>-8.0890444598574557E-2</v>
      </c>
      <c r="M67" s="11">
        <f t="shared" si="10"/>
        <v>-0.12537713497597733</v>
      </c>
      <c r="N67" s="11">
        <f t="shared" si="11"/>
        <v>-0.11450971031141417</v>
      </c>
      <c r="O67" s="11">
        <f t="shared" si="12"/>
        <v>-0.18390258479127322</v>
      </c>
    </row>
    <row r="68" spans="1:20">
      <c r="A68" s="2">
        <v>39630</v>
      </c>
      <c r="B68">
        <v>4977.3999999999996</v>
      </c>
      <c r="C68">
        <v>19.829999999999998</v>
      </c>
      <c r="D68">
        <v>2.89</v>
      </c>
      <c r="E68">
        <v>15.22</v>
      </c>
      <c r="G68" s="11">
        <f t="shared" ref="G68:G131" si="26">B68/B67-1</f>
        <v>-4.5615784326884512E-2</v>
      </c>
      <c r="H68" s="11">
        <f t="shared" ref="H68:H131" si="27">C68/C67-1</f>
        <v>3.0665280665280736E-2</v>
      </c>
      <c r="I68" s="11">
        <f t="shared" ref="I68:I131" si="28">D68/D67-1</f>
        <v>6.25E-2</v>
      </c>
      <c r="J68" s="11">
        <f t="shared" ref="J68:J131" si="29">E68/E67-1</f>
        <v>-3.6708860759493644E-2</v>
      </c>
      <c r="K68" s="33"/>
      <c r="L68" s="11">
        <f t="shared" ref="L68:L131" si="30">LN(B68/B67)</f>
        <v>-4.6688946816840535E-2</v>
      </c>
      <c r="M68" s="11">
        <f t="shared" ref="M68:M131" si="31">LN(C68/C67)</f>
        <v>3.0204497294144247E-2</v>
      </c>
      <c r="N68" s="11">
        <f t="shared" ref="N68:N131" si="32">LN(D68/D67)</f>
        <v>6.062462181643484E-2</v>
      </c>
      <c r="O68" s="11">
        <f t="shared" ref="O68:O131" si="33">LN(E68/E67)</f>
        <v>-3.7399587599381313E-2</v>
      </c>
    </row>
    <row r="69" spans="1:20">
      <c r="A69" s="2">
        <v>39661</v>
      </c>
      <c r="B69">
        <v>5135.6000000000004</v>
      </c>
      <c r="C69">
        <v>22.31</v>
      </c>
      <c r="D69">
        <v>2.89</v>
      </c>
      <c r="E69">
        <v>15.99</v>
      </c>
      <c r="G69" s="11">
        <f t="shared" si="26"/>
        <v>3.1783662152931491E-2</v>
      </c>
      <c r="H69" s="11">
        <f t="shared" si="27"/>
        <v>0.12506303580433697</v>
      </c>
      <c r="I69" s="11">
        <f t="shared" si="28"/>
        <v>0</v>
      </c>
      <c r="J69" s="11">
        <f t="shared" si="29"/>
        <v>5.0591327201051195E-2</v>
      </c>
      <c r="K69" s="33"/>
      <c r="L69" s="11">
        <f t="shared" si="30"/>
        <v>3.1289015387223111E-2</v>
      </c>
      <c r="M69" s="11">
        <f t="shared" si="31"/>
        <v>0.11783906591273663</v>
      </c>
      <c r="N69" s="11">
        <f t="shared" si="32"/>
        <v>0</v>
      </c>
      <c r="O69" s="11">
        <f t="shared" si="33"/>
        <v>4.9353174412323036E-2</v>
      </c>
    </row>
    <row r="70" spans="1:20">
      <c r="A70" s="2">
        <v>39692</v>
      </c>
      <c r="B70">
        <v>4600.5</v>
      </c>
      <c r="C70">
        <v>21.77</v>
      </c>
      <c r="D70">
        <v>2.77</v>
      </c>
      <c r="E70">
        <v>14.74</v>
      </c>
      <c r="G70" s="11">
        <f t="shared" si="26"/>
        <v>-0.1041942518887764</v>
      </c>
      <c r="H70" s="11">
        <f t="shared" si="27"/>
        <v>-2.4204392649036288E-2</v>
      </c>
      <c r="I70" s="11">
        <f t="shared" si="28"/>
        <v>-4.152249134948105E-2</v>
      </c>
      <c r="J70" s="11">
        <f t="shared" si="29"/>
        <v>-7.8173858661663487E-2</v>
      </c>
      <c r="K70" s="33"/>
      <c r="L70" s="11">
        <f t="shared" si="30"/>
        <v>-0.11003168849451267</v>
      </c>
      <c r="M70" s="11">
        <f t="shared" si="31"/>
        <v>-2.4502133197985054E-2</v>
      </c>
      <c r="N70" s="11">
        <f t="shared" si="32"/>
        <v>-4.2409181925093742E-2</v>
      </c>
      <c r="O70" s="11">
        <f t="shared" si="33"/>
        <v>-8.1398640084672264E-2</v>
      </c>
    </row>
    <row r="71" spans="1:20">
      <c r="A71" s="2">
        <v>39722</v>
      </c>
      <c r="B71">
        <v>4018</v>
      </c>
      <c r="C71">
        <v>22.25</v>
      </c>
      <c r="D71">
        <v>2.73</v>
      </c>
      <c r="E71">
        <v>14.31</v>
      </c>
      <c r="G71" s="11">
        <f t="shared" si="26"/>
        <v>-0.12661667210085858</v>
      </c>
      <c r="H71" s="11">
        <f t="shared" si="27"/>
        <v>2.2048690858980313E-2</v>
      </c>
      <c r="I71" s="11">
        <f t="shared" si="28"/>
        <v>-1.4440433212996373E-2</v>
      </c>
      <c r="J71" s="11">
        <f t="shared" si="29"/>
        <v>-2.917232021709637E-2</v>
      </c>
      <c r="K71" s="33"/>
      <c r="L71" s="11">
        <f t="shared" si="30"/>
        <v>-0.13538072684753616</v>
      </c>
      <c r="M71" s="11">
        <f t="shared" si="31"/>
        <v>2.1809133365793213E-2</v>
      </c>
      <c r="N71" s="11">
        <f t="shared" si="32"/>
        <v>-1.4545711002378751E-2</v>
      </c>
      <c r="O71" s="11">
        <f t="shared" si="33"/>
        <v>-2.9606293192831038E-2</v>
      </c>
    </row>
    <row r="72" spans="1:20">
      <c r="A72" s="2">
        <v>39755</v>
      </c>
      <c r="B72">
        <v>3742.5</v>
      </c>
      <c r="C72">
        <v>21.45</v>
      </c>
      <c r="D72">
        <v>2.69</v>
      </c>
      <c r="E72">
        <v>11.34</v>
      </c>
      <c r="G72" s="11">
        <f t="shared" si="26"/>
        <v>-6.8566450970632187E-2</v>
      </c>
      <c r="H72" s="11">
        <f t="shared" si="27"/>
        <v>-3.5955056179775347E-2</v>
      </c>
      <c r="I72" s="11">
        <f t="shared" si="28"/>
        <v>-1.4652014652014711E-2</v>
      </c>
      <c r="J72" s="11">
        <f t="shared" si="29"/>
        <v>-0.20754716981132082</v>
      </c>
      <c r="K72" s="33"/>
      <c r="L72" s="11">
        <f t="shared" si="30"/>
        <v>-7.103042908109633E-2</v>
      </c>
      <c r="M72" s="11">
        <f t="shared" si="31"/>
        <v>-3.6617363238223309E-2</v>
      </c>
      <c r="N72" s="11">
        <f t="shared" si="32"/>
        <v>-1.4760415583120686E-2</v>
      </c>
      <c r="O72" s="11">
        <f t="shared" si="33"/>
        <v>-0.23262229526875361</v>
      </c>
    </row>
    <row r="73" spans="1:20">
      <c r="A73" s="2">
        <v>39783</v>
      </c>
      <c r="B73">
        <v>3722.3</v>
      </c>
      <c r="C73">
        <v>21.35</v>
      </c>
      <c r="D73">
        <v>2.54</v>
      </c>
      <c r="E73">
        <v>13.01</v>
      </c>
      <c r="G73" s="11">
        <f t="shared" si="26"/>
        <v>-5.3974615898463307E-3</v>
      </c>
      <c r="H73" s="11">
        <f t="shared" si="27"/>
        <v>-4.6620046620046152E-3</v>
      </c>
      <c r="I73" s="11">
        <f t="shared" si="28"/>
        <v>-5.5762081784386575E-2</v>
      </c>
      <c r="J73" s="11">
        <f t="shared" si="29"/>
        <v>0.14726631393298062</v>
      </c>
      <c r="K73" s="33"/>
      <c r="L73" s="11">
        <f t="shared" si="30"/>
        <v>-5.4120805127653004E-3</v>
      </c>
      <c r="M73" s="11">
        <f t="shared" si="31"/>
        <v>-4.6729056993923702E-3</v>
      </c>
      <c r="N73" s="11">
        <f t="shared" si="32"/>
        <v>-5.7377112583302477E-2</v>
      </c>
      <c r="O73" s="11">
        <f t="shared" si="33"/>
        <v>0.1373819942248079</v>
      </c>
    </row>
    <row r="74" spans="1:20">
      <c r="A74" s="2">
        <v>39815</v>
      </c>
      <c r="B74">
        <v>3540.7</v>
      </c>
      <c r="C74">
        <v>22.17</v>
      </c>
      <c r="D74">
        <v>2.52</v>
      </c>
      <c r="E74">
        <v>11.57</v>
      </c>
      <c r="G74" s="11">
        <f t="shared" si="26"/>
        <v>-4.8787040270800386E-2</v>
      </c>
      <c r="H74" s="11">
        <f t="shared" si="27"/>
        <v>3.8407494145199061E-2</v>
      </c>
      <c r="I74" s="11">
        <f t="shared" si="28"/>
        <v>-7.8740157480314821E-3</v>
      </c>
      <c r="J74" s="11">
        <f t="shared" si="29"/>
        <v>-0.11068408916218286</v>
      </c>
      <c r="K74" s="33"/>
      <c r="L74" s="11">
        <f t="shared" si="30"/>
        <v>-5.001730908820292E-2</v>
      </c>
      <c r="M74" s="11">
        <f t="shared" si="31"/>
        <v>3.7688283953586532E-2</v>
      </c>
      <c r="N74" s="11">
        <f t="shared" si="32"/>
        <v>-7.9051795071132611E-3</v>
      </c>
      <c r="O74" s="11">
        <f t="shared" si="33"/>
        <v>-0.11730275131882861</v>
      </c>
    </row>
    <row r="75" spans="1:20">
      <c r="A75" s="2">
        <v>39846</v>
      </c>
      <c r="B75">
        <v>3344.5</v>
      </c>
      <c r="C75">
        <v>20.92</v>
      </c>
      <c r="D75">
        <v>2.36</v>
      </c>
      <c r="E75">
        <v>9.68</v>
      </c>
      <c r="G75" s="11">
        <f t="shared" si="26"/>
        <v>-5.5412771485864321E-2</v>
      </c>
      <c r="H75" s="11">
        <f t="shared" si="27"/>
        <v>-5.6382498872350029E-2</v>
      </c>
      <c r="I75" s="11">
        <f t="shared" si="28"/>
        <v>-6.34920634920636E-2</v>
      </c>
      <c r="J75" s="11">
        <f t="shared" si="29"/>
        <v>-0.16335350043215213</v>
      </c>
      <c r="K75" s="33"/>
      <c r="L75" s="11">
        <f t="shared" si="30"/>
        <v>-5.7007242134352459E-2</v>
      </c>
      <c r="M75" s="11">
        <f t="shared" si="31"/>
        <v>-5.803438443149795E-2</v>
      </c>
      <c r="N75" s="11">
        <f t="shared" si="32"/>
        <v>-6.5597282485813355E-2</v>
      </c>
      <c r="O75" s="11">
        <f t="shared" si="33"/>
        <v>-0.17835363991709957</v>
      </c>
    </row>
    <row r="76" spans="1:20">
      <c r="A76" s="2">
        <v>39874</v>
      </c>
      <c r="B76">
        <v>3582.1</v>
      </c>
      <c r="C76">
        <v>20.420000000000002</v>
      </c>
      <c r="D76">
        <v>2.2200000000000002</v>
      </c>
      <c r="E76">
        <v>10.89</v>
      </c>
      <c r="G76" s="11">
        <f t="shared" si="26"/>
        <v>7.1042009268948991E-2</v>
      </c>
      <c r="H76" s="11">
        <f t="shared" si="27"/>
        <v>-2.390057361376674E-2</v>
      </c>
      <c r="I76" s="11">
        <f t="shared" si="28"/>
        <v>-5.9322033898304927E-2</v>
      </c>
      <c r="J76" s="11">
        <f t="shared" si="29"/>
        <v>0.125</v>
      </c>
      <c r="K76" s="33"/>
      <c r="L76" s="11">
        <f t="shared" si="30"/>
        <v>6.8632015037112734E-2</v>
      </c>
      <c r="M76" s="11">
        <f t="shared" si="31"/>
        <v>-2.4190826460202666E-2</v>
      </c>
      <c r="N76" s="11">
        <f t="shared" si="32"/>
        <v>-6.1154423153330459E-2</v>
      </c>
      <c r="O76" s="11">
        <f t="shared" si="33"/>
        <v>0.11778303565638346</v>
      </c>
    </row>
    <row r="77" spans="1:20">
      <c r="A77" s="2">
        <v>39904</v>
      </c>
      <c r="B77">
        <v>3780.5</v>
      </c>
      <c r="C77">
        <v>21.82</v>
      </c>
      <c r="D77">
        <v>2.31</v>
      </c>
      <c r="E77">
        <v>12.36</v>
      </c>
      <c r="G77" s="11">
        <f t="shared" si="26"/>
        <v>5.5386505122693386E-2</v>
      </c>
      <c r="H77" s="11">
        <f t="shared" si="27"/>
        <v>6.8560235063662933E-2</v>
      </c>
      <c r="I77" s="11">
        <f t="shared" si="28"/>
        <v>4.0540540540540571E-2</v>
      </c>
      <c r="J77" s="11">
        <f t="shared" si="29"/>
        <v>0.13498622589531672</v>
      </c>
      <c r="K77" s="33"/>
      <c r="L77" s="11">
        <f t="shared" si="30"/>
        <v>5.3907055402749073E-2</v>
      </c>
      <c r="M77" s="11">
        <f t="shared" si="31"/>
        <v>6.6312167668405128E-2</v>
      </c>
      <c r="N77" s="11">
        <f t="shared" si="32"/>
        <v>3.9740328649514121E-2</v>
      </c>
      <c r="O77" s="11">
        <f t="shared" si="33"/>
        <v>0.12662051508467553</v>
      </c>
    </row>
    <row r="78" spans="1:20">
      <c r="A78" s="2">
        <v>39934</v>
      </c>
      <c r="B78">
        <v>3818</v>
      </c>
      <c r="C78">
        <v>20.7</v>
      </c>
      <c r="D78">
        <v>2.15</v>
      </c>
      <c r="E78">
        <v>13.73</v>
      </c>
      <c r="G78" s="11">
        <f t="shared" si="26"/>
        <v>9.9193228408940293E-3</v>
      </c>
      <c r="H78" s="11">
        <f t="shared" si="27"/>
        <v>-5.1329055912007426E-2</v>
      </c>
      <c r="I78" s="11">
        <f t="shared" si="28"/>
        <v>-6.9264069264069361E-2</v>
      </c>
      <c r="J78" s="11">
        <f t="shared" si="29"/>
        <v>0.11084142394822005</v>
      </c>
      <c r="K78" s="33"/>
      <c r="L78" s="11">
        <f t="shared" si="30"/>
        <v>9.8704492873683131E-3</v>
      </c>
      <c r="M78" s="11">
        <f t="shared" si="31"/>
        <v>-5.2693280133601472E-2</v>
      </c>
      <c r="N78" s="11">
        <f t="shared" si="32"/>
        <v>-7.177968239413085E-2</v>
      </c>
      <c r="O78" s="11">
        <f t="shared" si="33"/>
        <v>0.10511776775033496</v>
      </c>
    </row>
    <row r="79" spans="1:20">
      <c r="A79" s="2">
        <v>39965</v>
      </c>
      <c r="B79">
        <v>3954.9</v>
      </c>
      <c r="C79">
        <v>21.52</v>
      </c>
      <c r="D79">
        <v>2.35</v>
      </c>
      <c r="E79">
        <v>12.96</v>
      </c>
      <c r="G79" s="11">
        <f t="shared" si="26"/>
        <v>3.585646935568354E-2</v>
      </c>
      <c r="H79" s="11">
        <f t="shared" si="27"/>
        <v>3.9613526570048352E-2</v>
      </c>
      <c r="I79" s="11">
        <f t="shared" si="28"/>
        <v>9.3023255813953654E-2</v>
      </c>
      <c r="J79" s="11">
        <f t="shared" si="29"/>
        <v>-5.6081573197377943E-2</v>
      </c>
      <c r="K79" s="33"/>
      <c r="L79" s="11">
        <f t="shared" si="30"/>
        <v>3.5228591146340957E-2</v>
      </c>
      <c r="M79" s="11">
        <f t="shared" si="31"/>
        <v>3.8849035022260316E-2</v>
      </c>
      <c r="N79" s="11">
        <f t="shared" si="32"/>
        <v>8.894748601649631E-2</v>
      </c>
      <c r="O79" s="11">
        <f t="shared" si="33"/>
        <v>-5.7715528855750979E-2</v>
      </c>
    </row>
    <row r="80" spans="1:20">
      <c r="A80" s="2">
        <v>39995</v>
      </c>
      <c r="B80">
        <v>4244</v>
      </c>
      <c r="C80">
        <v>22.25</v>
      </c>
      <c r="D80">
        <v>2.4500000000000002</v>
      </c>
      <c r="E80">
        <v>14.3</v>
      </c>
      <c r="G80" s="11">
        <f t="shared" si="26"/>
        <v>7.3099193405648633E-2</v>
      </c>
      <c r="H80" s="11">
        <f t="shared" si="27"/>
        <v>3.3921933085501843E-2</v>
      </c>
      <c r="I80" s="11">
        <f t="shared" si="28"/>
        <v>4.2553191489361764E-2</v>
      </c>
      <c r="J80" s="11">
        <f t="shared" si="29"/>
        <v>0.10339506172839497</v>
      </c>
      <c r="K80" s="33"/>
      <c r="L80" s="11">
        <f t="shared" si="30"/>
        <v>7.0550904301839759E-2</v>
      </c>
      <c r="M80" s="11">
        <f t="shared" si="31"/>
        <v>3.335927331866554E-2</v>
      </c>
      <c r="N80" s="11">
        <f t="shared" si="32"/>
        <v>4.1672696400568081E-2</v>
      </c>
      <c r="O80" s="11">
        <f t="shared" si="33"/>
        <v>9.8391846341732869E-2</v>
      </c>
    </row>
    <row r="81" spans="1:15">
      <c r="A81" s="2">
        <v>40028</v>
      </c>
      <c r="B81">
        <v>4479.1000000000004</v>
      </c>
      <c r="C81">
        <v>22.88</v>
      </c>
      <c r="D81">
        <v>2.35</v>
      </c>
      <c r="E81">
        <v>14.74</v>
      </c>
      <c r="G81" s="11">
        <f t="shared" si="26"/>
        <v>5.5395852968897374E-2</v>
      </c>
      <c r="H81" s="11">
        <f t="shared" si="27"/>
        <v>2.8314606741572934E-2</v>
      </c>
      <c r="I81" s="11">
        <f t="shared" si="28"/>
        <v>-4.081632653061229E-2</v>
      </c>
      <c r="J81" s="11">
        <f t="shared" si="29"/>
        <v>3.076923076923066E-2</v>
      </c>
      <c r="K81" s="33"/>
      <c r="L81" s="11">
        <f t="shared" si="30"/>
        <v>5.3915912636341365E-2</v>
      </c>
      <c r="M81" s="11">
        <f t="shared" si="31"/>
        <v>2.7921157899347834E-2</v>
      </c>
      <c r="N81" s="11">
        <f t="shared" si="32"/>
        <v>-4.1672696400568074E-2</v>
      </c>
      <c r="O81" s="11">
        <f t="shared" si="33"/>
        <v>3.0305349495328843E-2</v>
      </c>
    </row>
    <row r="82" spans="1:15">
      <c r="A82" s="2">
        <v>40057</v>
      </c>
      <c r="B82">
        <v>4743.6000000000004</v>
      </c>
      <c r="C82">
        <v>24.36</v>
      </c>
      <c r="D82">
        <v>2.36</v>
      </c>
      <c r="E82">
        <v>15.66</v>
      </c>
      <c r="G82" s="11">
        <f t="shared" si="26"/>
        <v>5.9052041704806824E-2</v>
      </c>
      <c r="H82" s="11">
        <f t="shared" si="27"/>
        <v>6.4685314685314799E-2</v>
      </c>
      <c r="I82" s="11">
        <f t="shared" si="28"/>
        <v>4.2553191489360653E-3</v>
      </c>
      <c r="J82" s="11">
        <f t="shared" si="29"/>
        <v>6.241519674355489E-2</v>
      </c>
      <c r="K82" s="33"/>
      <c r="L82" s="11">
        <f t="shared" si="30"/>
        <v>5.7374207720425174E-2</v>
      </c>
      <c r="M82" s="11">
        <f t="shared" si="31"/>
        <v>6.2679276330099232E-2</v>
      </c>
      <c r="N82" s="11">
        <f t="shared" si="32"/>
        <v>4.246290881451004E-3</v>
      </c>
      <c r="O82" s="11">
        <f t="shared" si="33"/>
        <v>6.0544803801466436E-2</v>
      </c>
    </row>
    <row r="83" spans="1:15">
      <c r="A83" s="2">
        <v>40087</v>
      </c>
      <c r="B83">
        <v>4643.2</v>
      </c>
      <c r="C83">
        <v>23.85</v>
      </c>
      <c r="D83">
        <v>2.4</v>
      </c>
      <c r="E83">
        <v>14.94</v>
      </c>
      <c r="G83" s="11">
        <f t="shared" si="26"/>
        <v>-2.1165359642465797E-2</v>
      </c>
      <c r="H83" s="11">
        <f t="shared" si="27"/>
        <v>-2.0935960591132896E-2</v>
      </c>
      <c r="I83" s="11">
        <f t="shared" si="28"/>
        <v>1.6949152542372836E-2</v>
      </c>
      <c r="J83" s="11">
        <f t="shared" si="29"/>
        <v>-4.5977011494252928E-2</v>
      </c>
      <c r="K83" s="33"/>
      <c r="L83" s="11">
        <f t="shared" si="30"/>
        <v>-2.1392557400771589E-2</v>
      </c>
      <c r="M83" s="11">
        <f t="shared" si="31"/>
        <v>-2.1158225507345939E-2</v>
      </c>
      <c r="N83" s="11">
        <f t="shared" si="32"/>
        <v>1.6807118316381191E-2</v>
      </c>
      <c r="O83" s="11">
        <f t="shared" si="33"/>
        <v>-4.7067510857985856E-2</v>
      </c>
    </row>
    <row r="84" spans="1:15">
      <c r="A84" s="2">
        <v>40119</v>
      </c>
      <c r="B84">
        <v>4701.3999999999996</v>
      </c>
      <c r="C84">
        <v>23.36</v>
      </c>
      <c r="D84">
        <v>2.46</v>
      </c>
      <c r="E84">
        <v>14.72</v>
      </c>
      <c r="G84" s="11">
        <f t="shared" si="26"/>
        <v>1.2534458993797237E-2</v>
      </c>
      <c r="H84" s="11">
        <f t="shared" si="27"/>
        <v>-2.0545073375262124E-2</v>
      </c>
      <c r="I84" s="11">
        <f t="shared" si="28"/>
        <v>2.5000000000000133E-2</v>
      </c>
      <c r="J84" s="11">
        <f t="shared" si="29"/>
        <v>-1.4725568942436373E-2</v>
      </c>
      <c r="K84" s="33"/>
      <c r="L84" s="11">
        <f t="shared" si="30"/>
        <v>1.2456552993548937E-2</v>
      </c>
      <c r="M84" s="11">
        <f t="shared" si="31"/>
        <v>-2.0759059374323985E-2</v>
      </c>
      <c r="N84" s="11">
        <f t="shared" si="32"/>
        <v>2.4692612590371633E-2</v>
      </c>
      <c r="O84" s="11">
        <f t="shared" si="33"/>
        <v>-1.4835066403941029E-2</v>
      </c>
    </row>
    <row r="85" spans="1:15">
      <c r="A85" s="2">
        <v>40148</v>
      </c>
      <c r="B85">
        <v>4870.6000000000004</v>
      </c>
      <c r="C85">
        <v>23.32</v>
      </c>
      <c r="D85">
        <v>2.48</v>
      </c>
      <c r="E85">
        <v>17.43</v>
      </c>
      <c r="G85" s="11">
        <f t="shared" si="26"/>
        <v>3.5989279788999129E-2</v>
      </c>
      <c r="H85" s="11">
        <f t="shared" si="27"/>
        <v>-1.712328767123239E-3</v>
      </c>
      <c r="I85" s="11">
        <f t="shared" si="28"/>
        <v>8.1300813008129413E-3</v>
      </c>
      <c r="J85" s="11">
        <f t="shared" si="29"/>
        <v>0.18410326086956519</v>
      </c>
      <c r="K85" s="33"/>
      <c r="L85" s="11">
        <f t="shared" si="30"/>
        <v>3.5356796089737276E-2</v>
      </c>
      <c r="M85" s="11">
        <f t="shared" si="31"/>
        <v>-1.7137964777346304E-3</v>
      </c>
      <c r="N85" s="11">
        <f t="shared" si="32"/>
        <v>8.0972102326193028E-3</v>
      </c>
      <c r="O85" s="11">
        <f t="shared" si="33"/>
        <v>0.16898574623119936</v>
      </c>
    </row>
    <row r="86" spans="1:15">
      <c r="A86" s="2">
        <v>40182</v>
      </c>
      <c r="B86">
        <v>4569.6000000000004</v>
      </c>
      <c r="C86">
        <v>21.54</v>
      </c>
      <c r="D86">
        <v>2.41</v>
      </c>
      <c r="E86">
        <v>16.07</v>
      </c>
      <c r="G86" s="11">
        <f t="shared" si="26"/>
        <v>-6.1799367634377655E-2</v>
      </c>
      <c r="H86" s="11">
        <f t="shared" si="27"/>
        <v>-7.6329331046312232E-2</v>
      </c>
      <c r="I86" s="11">
        <f t="shared" si="28"/>
        <v>-2.8225806451612878E-2</v>
      </c>
      <c r="J86" s="11">
        <f t="shared" si="29"/>
        <v>-7.8026391279403251E-2</v>
      </c>
      <c r="K86" s="33"/>
      <c r="L86" s="11">
        <f t="shared" si="30"/>
        <v>-6.3791459067944367E-2</v>
      </c>
      <c r="M86" s="11">
        <f t="shared" si="31"/>
        <v>-7.939968975404918E-2</v>
      </c>
      <c r="N86" s="11">
        <f t="shared" si="32"/>
        <v>-2.8631812674327153E-2</v>
      </c>
      <c r="O86" s="11">
        <f t="shared" si="33"/>
        <v>-8.1238679782508247E-2</v>
      </c>
    </row>
    <row r="87" spans="1:15">
      <c r="A87" s="2">
        <v>40210</v>
      </c>
      <c r="B87">
        <v>4637.7</v>
      </c>
      <c r="C87">
        <v>22.35</v>
      </c>
      <c r="D87">
        <v>2.2400000000000002</v>
      </c>
      <c r="E87">
        <v>17.13</v>
      </c>
      <c r="G87" s="11">
        <f t="shared" si="26"/>
        <v>1.4902836134453645E-2</v>
      </c>
      <c r="H87" s="11">
        <f t="shared" si="27"/>
        <v>3.7604456824512633E-2</v>
      </c>
      <c r="I87" s="11">
        <f t="shared" si="28"/>
        <v>-7.0539419087136901E-2</v>
      </c>
      <c r="J87" s="11">
        <f t="shared" si="29"/>
        <v>6.5961418792781501E-2</v>
      </c>
      <c r="K87" s="33"/>
      <c r="L87" s="11">
        <f t="shared" si="30"/>
        <v>1.4792879965187277E-2</v>
      </c>
      <c r="M87" s="11">
        <f t="shared" si="31"/>
        <v>3.6914649331335425E-2</v>
      </c>
      <c r="N87" s="11">
        <f t="shared" si="32"/>
        <v>-7.3150881635615117E-2</v>
      </c>
      <c r="O87" s="11">
        <f t="shared" si="33"/>
        <v>6.3877132586607252E-2</v>
      </c>
    </row>
    <row r="88" spans="1:15">
      <c r="A88" s="2">
        <v>40238</v>
      </c>
      <c r="B88">
        <v>4875.5</v>
      </c>
      <c r="C88">
        <v>23.76</v>
      </c>
      <c r="D88">
        <v>2.2599999999999998</v>
      </c>
      <c r="E88">
        <v>18.079999999999998</v>
      </c>
      <c r="G88" s="11">
        <f t="shared" si="26"/>
        <v>5.1275416693619791E-2</v>
      </c>
      <c r="H88" s="11">
        <f t="shared" si="27"/>
        <v>6.3087248322147627E-2</v>
      </c>
      <c r="I88" s="11">
        <f t="shared" si="28"/>
        <v>8.9285714285711748E-3</v>
      </c>
      <c r="J88" s="11">
        <f t="shared" si="29"/>
        <v>5.5458260361938017E-2</v>
      </c>
      <c r="K88" s="33"/>
      <c r="L88" s="11">
        <f t="shared" si="30"/>
        <v>5.0004109604775832E-2</v>
      </c>
      <c r="M88" s="11">
        <f t="shared" si="31"/>
        <v>6.1177173434866318E-2</v>
      </c>
      <c r="N88" s="11">
        <f t="shared" si="32"/>
        <v>8.8889474172457739E-3</v>
      </c>
      <c r="O88" s="11">
        <f t="shared" si="33"/>
        <v>5.3975042628001797E-2</v>
      </c>
    </row>
    <row r="89" spans="1:15">
      <c r="A89" s="2">
        <v>40269</v>
      </c>
      <c r="B89">
        <v>4807.3999999999996</v>
      </c>
      <c r="C89">
        <v>23</v>
      </c>
      <c r="D89">
        <v>2.4</v>
      </c>
      <c r="E89">
        <v>19</v>
      </c>
      <c r="G89" s="11">
        <f t="shared" si="26"/>
        <v>-1.3967798174546298E-2</v>
      </c>
      <c r="H89" s="11">
        <f t="shared" si="27"/>
        <v>-3.1986531986532007E-2</v>
      </c>
      <c r="I89" s="11">
        <f t="shared" si="28"/>
        <v>6.1946902654867353E-2</v>
      </c>
      <c r="J89" s="11">
        <f t="shared" si="29"/>
        <v>5.0884955752212413E-2</v>
      </c>
      <c r="K89" s="33"/>
      <c r="L89" s="11">
        <f t="shared" si="30"/>
        <v>-1.4066265860612586E-2</v>
      </c>
      <c r="M89" s="11">
        <f t="shared" si="31"/>
        <v>-3.2509278565294508E-2</v>
      </c>
      <c r="N89" s="11">
        <f t="shared" si="32"/>
        <v>6.0103924069705515E-2</v>
      </c>
      <c r="O89" s="11">
        <f t="shared" si="33"/>
        <v>4.9632624202410047E-2</v>
      </c>
    </row>
    <row r="90" spans="1:15">
      <c r="A90" s="2">
        <v>40301</v>
      </c>
      <c r="B90">
        <v>4429.7</v>
      </c>
      <c r="C90">
        <v>22.62</v>
      </c>
      <c r="D90">
        <v>2.2200000000000002</v>
      </c>
      <c r="E90">
        <v>17.82</v>
      </c>
      <c r="G90" s="11">
        <f t="shared" si="26"/>
        <v>-7.8566376835711549E-2</v>
      </c>
      <c r="H90" s="11">
        <f t="shared" si="27"/>
        <v>-1.6521739130434754E-2</v>
      </c>
      <c r="I90" s="11">
        <f t="shared" si="28"/>
        <v>-7.4999999999999845E-2</v>
      </c>
      <c r="J90" s="11">
        <f t="shared" si="29"/>
        <v>-6.2105263157894774E-2</v>
      </c>
      <c r="K90" s="33"/>
      <c r="L90" s="11">
        <f t="shared" si="30"/>
        <v>-8.182453575878211E-2</v>
      </c>
      <c r="M90" s="11">
        <f t="shared" si="31"/>
        <v>-1.6659745241175264E-2</v>
      </c>
      <c r="N90" s="11">
        <f t="shared" si="32"/>
        <v>-7.7961541469711695E-2</v>
      </c>
      <c r="O90" s="11">
        <f t="shared" si="33"/>
        <v>-6.4117557123777244E-2</v>
      </c>
    </row>
    <row r="91" spans="1:15">
      <c r="A91" s="2">
        <v>40330</v>
      </c>
      <c r="B91">
        <v>4301.5</v>
      </c>
      <c r="C91">
        <v>22.93</v>
      </c>
      <c r="D91">
        <v>2.4500000000000002</v>
      </c>
      <c r="E91">
        <v>16.45</v>
      </c>
      <c r="G91" s="11">
        <f t="shared" si="26"/>
        <v>-2.8941011806668637E-2</v>
      </c>
      <c r="H91" s="11">
        <f t="shared" si="27"/>
        <v>1.3704686118479081E-2</v>
      </c>
      <c r="I91" s="11">
        <f t="shared" si="28"/>
        <v>0.10360360360360366</v>
      </c>
      <c r="J91" s="11">
        <f t="shared" si="29"/>
        <v>-7.6879910213243585E-2</v>
      </c>
      <c r="K91" s="33"/>
      <c r="L91" s="11">
        <f t="shared" si="30"/>
        <v>-2.9368062594376226E-2</v>
      </c>
      <c r="M91" s="11">
        <f t="shared" si="31"/>
        <v>1.3611626181838537E-2</v>
      </c>
      <c r="N91" s="11">
        <f t="shared" si="32"/>
        <v>9.8580828672447593E-2</v>
      </c>
      <c r="O91" s="11">
        <f t="shared" si="33"/>
        <v>-7.999594483128239E-2</v>
      </c>
    </row>
    <row r="92" spans="1:15">
      <c r="A92" s="2">
        <v>40360</v>
      </c>
      <c r="B92">
        <v>4493.5</v>
      </c>
      <c r="C92">
        <v>21.89</v>
      </c>
      <c r="D92">
        <v>2.4300000000000002</v>
      </c>
      <c r="E92">
        <v>16</v>
      </c>
      <c r="G92" s="11">
        <f t="shared" si="26"/>
        <v>4.4635592235266808E-2</v>
      </c>
      <c r="H92" s="11">
        <f t="shared" si="27"/>
        <v>-4.5355429568251115E-2</v>
      </c>
      <c r="I92" s="11">
        <f t="shared" si="28"/>
        <v>-8.1632653061224358E-3</v>
      </c>
      <c r="J92" s="11">
        <f t="shared" si="29"/>
        <v>-2.7355623100303927E-2</v>
      </c>
      <c r="K92" s="33"/>
      <c r="L92" s="11">
        <f t="shared" si="30"/>
        <v>4.3668109037025338E-2</v>
      </c>
      <c r="M92" s="11">
        <f t="shared" si="31"/>
        <v>-4.641618533504141E-2</v>
      </c>
      <c r="N92" s="11">
        <f t="shared" si="32"/>
        <v>-8.196767204178515E-3</v>
      </c>
      <c r="O92" s="11">
        <f t="shared" si="33"/>
        <v>-2.7736754971599636E-2</v>
      </c>
    </row>
    <row r="93" spans="1:15">
      <c r="A93" s="2">
        <v>40392</v>
      </c>
      <c r="B93">
        <v>4404.2</v>
      </c>
      <c r="C93">
        <v>23.56</v>
      </c>
      <c r="D93">
        <v>2.1800000000000002</v>
      </c>
      <c r="E93">
        <v>15.29</v>
      </c>
      <c r="G93" s="11">
        <f t="shared" si="26"/>
        <v>-1.9873150105708337E-2</v>
      </c>
      <c r="H93" s="11">
        <f t="shared" si="27"/>
        <v>7.6290543627226981E-2</v>
      </c>
      <c r="I93" s="11">
        <f t="shared" si="28"/>
        <v>-0.10288065843621397</v>
      </c>
      <c r="J93" s="11">
        <f t="shared" si="29"/>
        <v>-4.4375000000000053E-2</v>
      </c>
      <c r="K93" s="33"/>
      <c r="L93" s="11">
        <f t="shared" si="30"/>
        <v>-2.0073277026336416E-2</v>
      </c>
      <c r="M93" s="11">
        <f t="shared" si="31"/>
        <v>7.3520447248614326E-2</v>
      </c>
      <c r="N93" s="11">
        <f t="shared" si="32"/>
        <v>-0.10856638055145942</v>
      </c>
      <c r="O93" s="11">
        <f t="shared" si="33"/>
        <v>-4.5389702298810362E-2</v>
      </c>
    </row>
    <row r="94" spans="1:15">
      <c r="A94" s="2">
        <v>40422</v>
      </c>
      <c r="B94">
        <v>4582.8999999999996</v>
      </c>
      <c r="C94">
        <v>25.02</v>
      </c>
      <c r="D94">
        <v>2.08</v>
      </c>
      <c r="E94">
        <v>15.49</v>
      </c>
      <c r="G94" s="11">
        <f t="shared" si="26"/>
        <v>4.0574905771763259E-2</v>
      </c>
      <c r="H94" s="11">
        <f t="shared" si="27"/>
        <v>6.1969439728353226E-2</v>
      </c>
      <c r="I94" s="11">
        <f t="shared" si="28"/>
        <v>-4.5871559633027581E-2</v>
      </c>
      <c r="J94" s="11">
        <f t="shared" si="29"/>
        <v>1.3080444735121155E-2</v>
      </c>
      <c r="K94" s="33"/>
      <c r="L94" s="11">
        <f t="shared" si="30"/>
        <v>3.9773354430267138E-2</v>
      </c>
      <c r="M94" s="11">
        <f t="shared" si="31"/>
        <v>6.0125146255379208E-2</v>
      </c>
      <c r="N94" s="11">
        <f t="shared" si="32"/>
        <v>-4.6956983087771097E-2</v>
      </c>
      <c r="O94" s="11">
        <f t="shared" si="33"/>
        <v>1.2995634487806489E-2</v>
      </c>
    </row>
    <row r="95" spans="1:15">
      <c r="A95" s="2">
        <v>40452</v>
      </c>
      <c r="B95">
        <v>4661.6000000000004</v>
      </c>
      <c r="C95">
        <v>24.59</v>
      </c>
      <c r="D95">
        <v>2.12</v>
      </c>
      <c r="E95">
        <v>16.25</v>
      </c>
      <c r="G95" s="11">
        <f t="shared" si="26"/>
        <v>1.7172532675816754E-2</v>
      </c>
      <c r="H95" s="11">
        <f t="shared" si="27"/>
        <v>-1.7186250999200681E-2</v>
      </c>
      <c r="I95" s="11">
        <f t="shared" si="28"/>
        <v>1.9230769230769162E-2</v>
      </c>
      <c r="J95" s="11">
        <f t="shared" si="29"/>
        <v>4.9063912201420257E-2</v>
      </c>
      <c r="K95" s="33"/>
      <c r="L95" s="11">
        <f t="shared" si="30"/>
        <v>1.7026751326505576E-2</v>
      </c>
      <c r="M95" s="11">
        <f t="shared" si="31"/>
        <v>-1.7335648810663927E-2</v>
      </c>
      <c r="N95" s="11">
        <f t="shared" si="32"/>
        <v>1.9048194970694411E-2</v>
      </c>
      <c r="O95" s="11">
        <f t="shared" si="33"/>
        <v>4.7898254346969212E-2</v>
      </c>
    </row>
    <row r="96" spans="1:15">
      <c r="A96" s="2">
        <v>40483</v>
      </c>
      <c r="B96">
        <v>4584.3999999999996</v>
      </c>
      <c r="C96">
        <v>23.33</v>
      </c>
      <c r="D96">
        <v>2.23</v>
      </c>
      <c r="E96">
        <v>15.77</v>
      </c>
      <c r="G96" s="11">
        <f t="shared" si="26"/>
        <v>-1.656083748069348E-2</v>
      </c>
      <c r="H96" s="11">
        <f t="shared" si="27"/>
        <v>-5.1240341602277417E-2</v>
      </c>
      <c r="I96" s="11">
        <f t="shared" si="28"/>
        <v>5.1886792452830122E-2</v>
      </c>
      <c r="J96" s="11">
        <f t="shared" si="29"/>
        <v>-2.9538461538461513E-2</v>
      </c>
      <c r="K96" s="33"/>
      <c r="L96" s="11">
        <f t="shared" si="30"/>
        <v>-1.6699501206320473E-2</v>
      </c>
      <c r="M96" s="11">
        <f t="shared" si="31"/>
        <v>-5.2599770194762668E-2</v>
      </c>
      <c r="N96" s="11">
        <f t="shared" si="32"/>
        <v>5.0585496788106241E-2</v>
      </c>
      <c r="O96" s="11">
        <f t="shared" si="33"/>
        <v>-2.9983507800799451E-2</v>
      </c>
    </row>
    <row r="97" spans="1:15">
      <c r="A97" s="2">
        <v>40513</v>
      </c>
      <c r="B97">
        <v>4745.2</v>
      </c>
      <c r="C97">
        <v>23.4</v>
      </c>
      <c r="D97">
        <v>2.21</v>
      </c>
      <c r="E97">
        <v>15.75</v>
      </c>
      <c r="G97" s="11">
        <f t="shared" si="26"/>
        <v>3.5075473344385433E-2</v>
      </c>
      <c r="H97" s="11">
        <f t="shared" si="27"/>
        <v>3.0004286326619223E-3</v>
      </c>
      <c r="I97" s="11">
        <f t="shared" si="28"/>
        <v>-8.9686098654708779E-3</v>
      </c>
      <c r="J97" s="11">
        <f t="shared" si="29"/>
        <v>-1.2682308180088642E-3</v>
      </c>
      <c r="K97" s="33"/>
      <c r="L97" s="11">
        <f t="shared" si="30"/>
        <v>3.4474345164404223E-2</v>
      </c>
      <c r="M97" s="11">
        <f t="shared" si="31"/>
        <v>2.9959363303172564E-3</v>
      </c>
      <c r="N97" s="11">
        <f t="shared" si="32"/>
        <v>-9.009069942365968E-3</v>
      </c>
      <c r="O97" s="11">
        <f t="shared" si="33"/>
        <v>-1.2690357033049329E-3</v>
      </c>
    </row>
    <row r="98" spans="1:15">
      <c r="A98" s="2">
        <v>40547</v>
      </c>
      <c r="B98">
        <v>4753.8999999999996</v>
      </c>
      <c r="C98">
        <v>23.15</v>
      </c>
      <c r="D98">
        <v>2.2200000000000002</v>
      </c>
      <c r="E98">
        <v>16.57</v>
      </c>
      <c r="G98" s="11">
        <f t="shared" si="26"/>
        <v>1.8334316783275018E-3</v>
      </c>
      <c r="H98" s="11">
        <f t="shared" si="27"/>
        <v>-1.0683760683760646E-2</v>
      </c>
      <c r="I98" s="11">
        <f t="shared" si="28"/>
        <v>4.5248868778282603E-3</v>
      </c>
      <c r="J98" s="11">
        <f t="shared" si="29"/>
        <v>5.2063492063492145E-2</v>
      </c>
      <c r="K98" s="33"/>
      <c r="L98" s="11">
        <f t="shared" si="30"/>
        <v>1.8317529939901303E-3</v>
      </c>
      <c r="M98" s="11">
        <f t="shared" si="31"/>
        <v>-1.0741241831412625E-2</v>
      </c>
      <c r="N98" s="11">
        <f t="shared" si="32"/>
        <v>4.5146803545268342E-3</v>
      </c>
      <c r="O98" s="11">
        <f t="shared" si="33"/>
        <v>5.0753466166829554E-2</v>
      </c>
    </row>
    <row r="99" spans="1:15">
      <c r="A99" s="2">
        <v>40575</v>
      </c>
      <c r="B99">
        <v>4831.7</v>
      </c>
      <c r="C99">
        <v>23.32</v>
      </c>
      <c r="D99">
        <v>2.3199999999999998</v>
      </c>
      <c r="E99">
        <v>17.54</v>
      </c>
      <c r="G99" s="11">
        <f t="shared" si="26"/>
        <v>1.6365510423021146E-2</v>
      </c>
      <c r="H99" s="11">
        <f t="shared" si="27"/>
        <v>7.3434125269979944E-3</v>
      </c>
      <c r="I99" s="11">
        <f t="shared" si="28"/>
        <v>4.5045045045044807E-2</v>
      </c>
      <c r="J99" s="11">
        <f t="shared" si="29"/>
        <v>5.8539529269764579E-2</v>
      </c>
      <c r="K99" s="33"/>
      <c r="L99" s="11">
        <f t="shared" si="30"/>
        <v>1.6233038813576035E-2</v>
      </c>
      <c r="M99" s="11">
        <f t="shared" si="31"/>
        <v>7.3165809500487016E-3</v>
      </c>
      <c r="N99" s="11">
        <f t="shared" si="32"/>
        <v>4.405998979403028E-2</v>
      </c>
      <c r="O99" s="11">
        <f t="shared" si="33"/>
        <v>5.6890155505565386E-2</v>
      </c>
    </row>
    <row r="100" spans="1:15">
      <c r="A100" s="2">
        <v>40603</v>
      </c>
      <c r="B100">
        <v>4837.8999999999996</v>
      </c>
      <c r="C100">
        <v>23.84</v>
      </c>
      <c r="D100">
        <v>2.35</v>
      </c>
      <c r="E100">
        <v>17.61</v>
      </c>
      <c r="G100" s="11">
        <f t="shared" si="26"/>
        <v>1.2831922511744587E-3</v>
      </c>
      <c r="H100" s="11">
        <f t="shared" si="27"/>
        <v>2.2298456260720467E-2</v>
      </c>
      <c r="I100" s="11">
        <f t="shared" si="28"/>
        <v>1.2931034482758674E-2</v>
      </c>
      <c r="J100" s="11">
        <f t="shared" si="29"/>
        <v>3.9908779931585592E-3</v>
      </c>
      <c r="K100" s="33"/>
      <c r="L100" s="11">
        <f t="shared" si="30"/>
        <v>1.2823696636145138E-3</v>
      </c>
      <c r="M100" s="11">
        <f t="shared" si="31"/>
        <v>2.2053480714857437E-2</v>
      </c>
      <c r="N100" s="11">
        <f t="shared" si="32"/>
        <v>1.2848142477849059E-2</v>
      </c>
      <c r="O100" s="11">
        <f t="shared" si="33"/>
        <v>3.9829355640778538E-3</v>
      </c>
    </row>
    <row r="101" spans="1:15">
      <c r="A101" s="2">
        <v>40634</v>
      </c>
      <c r="B101">
        <v>4823.2</v>
      </c>
      <c r="C101">
        <v>23.51</v>
      </c>
      <c r="D101">
        <v>2.42</v>
      </c>
      <c r="E101">
        <v>16.97</v>
      </c>
      <c r="G101" s="11">
        <f t="shared" si="26"/>
        <v>-3.0385084437462018E-3</v>
      </c>
      <c r="H101" s="11">
        <f t="shared" si="27"/>
        <v>-1.3842281879194562E-2</v>
      </c>
      <c r="I101" s="11">
        <f t="shared" si="28"/>
        <v>2.9787234042553123E-2</v>
      </c>
      <c r="J101" s="11">
        <f t="shared" si="29"/>
        <v>-3.6342986939239097E-2</v>
      </c>
      <c r="K101" s="33"/>
      <c r="L101" s="11">
        <f t="shared" si="30"/>
        <v>-3.0431340829331402E-3</v>
      </c>
      <c r="M101" s="11">
        <f t="shared" si="31"/>
        <v>-1.3938979645170799E-2</v>
      </c>
      <c r="N101" s="11">
        <f t="shared" si="32"/>
        <v>2.9352212012527371E-2</v>
      </c>
      <c r="O101" s="11">
        <f t="shared" si="33"/>
        <v>-3.7019843261979851E-2</v>
      </c>
    </row>
    <row r="102" spans="1:15">
      <c r="A102" s="2">
        <v>40665</v>
      </c>
      <c r="B102">
        <v>4708.3</v>
      </c>
      <c r="C102">
        <v>24.31</v>
      </c>
      <c r="D102">
        <v>2.5099999999999998</v>
      </c>
      <c r="E102">
        <v>17.14</v>
      </c>
      <c r="G102" s="11">
        <f t="shared" si="26"/>
        <v>-2.3822358600099403E-2</v>
      </c>
      <c r="H102" s="11">
        <f t="shared" si="27"/>
        <v>3.4028073160357275E-2</v>
      </c>
      <c r="I102" s="11">
        <f t="shared" si="28"/>
        <v>3.7190082644628086E-2</v>
      </c>
      <c r="J102" s="11">
        <f t="shared" si="29"/>
        <v>1.001767825574551E-2</v>
      </c>
      <c r="K102" s="33"/>
      <c r="L102" s="11">
        <f t="shared" si="30"/>
        <v>-2.4110699499742202E-2</v>
      </c>
      <c r="M102" s="11">
        <f t="shared" si="31"/>
        <v>3.3461925776053829E-2</v>
      </c>
      <c r="N102" s="11">
        <f t="shared" si="32"/>
        <v>3.6515212975097473E-2</v>
      </c>
      <c r="O102" s="11">
        <f t="shared" si="33"/>
        <v>9.9678339234988596E-3</v>
      </c>
    </row>
    <row r="103" spans="1:15">
      <c r="A103" s="2">
        <v>40695</v>
      </c>
      <c r="B103">
        <v>4608</v>
      </c>
      <c r="C103">
        <v>24.61</v>
      </c>
      <c r="D103">
        <v>2.41</v>
      </c>
      <c r="E103">
        <v>16.41</v>
      </c>
      <c r="G103" s="11">
        <f t="shared" si="26"/>
        <v>-2.1302805683580117E-2</v>
      </c>
      <c r="H103" s="11">
        <f t="shared" si="27"/>
        <v>1.2340600575894811E-2</v>
      </c>
      <c r="I103" s="11">
        <f t="shared" si="28"/>
        <v>-3.9840637450199057E-2</v>
      </c>
      <c r="J103" s="11">
        <f t="shared" si="29"/>
        <v>-4.2590431738623091E-2</v>
      </c>
      <c r="K103" s="33"/>
      <c r="L103" s="11">
        <f t="shared" si="30"/>
        <v>-2.153298529972638E-2</v>
      </c>
      <c r="M103" s="11">
        <f t="shared" si="31"/>
        <v>1.2265076074932621E-2</v>
      </c>
      <c r="N103" s="11">
        <f t="shared" si="32"/>
        <v>-4.0656005641128735E-2</v>
      </c>
      <c r="O103" s="11">
        <f t="shared" si="33"/>
        <v>-4.3524008067634186E-2</v>
      </c>
    </row>
    <row r="104" spans="1:15">
      <c r="A104" s="2">
        <v>40725</v>
      </c>
      <c r="B104">
        <v>4424.6000000000004</v>
      </c>
      <c r="C104">
        <v>23.89</v>
      </c>
      <c r="D104">
        <v>2.4900000000000002</v>
      </c>
      <c r="E104">
        <v>14.73</v>
      </c>
      <c r="G104" s="11">
        <f t="shared" si="26"/>
        <v>-3.9800347222222143E-2</v>
      </c>
      <c r="H104" s="11">
        <f t="shared" si="27"/>
        <v>-2.925639983746442E-2</v>
      </c>
      <c r="I104" s="11">
        <f t="shared" si="28"/>
        <v>3.3195020746888071E-2</v>
      </c>
      <c r="J104" s="11">
        <f t="shared" si="29"/>
        <v>-0.10237659963436929</v>
      </c>
      <c r="K104" s="33"/>
      <c r="L104" s="11">
        <f t="shared" si="30"/>
        <v>-4.0614044499840837E-2</v>
      </c>
      <c r="M104" s="11">
        <f t="shared" si="31"/>
        <v>-2.9692903065246305E-2</v>
      </c>
      <c r="N104" s="11">
        <f t="shared" si="32"/>
        <v>3.2655962974052717E-2</v>
      </c>
      <c r="O104" s="11">
        <f t="shared" si="33"/>
        <v>-0.10800467462746063</v>
      </c>
    </row>
    <row r="105" spans="1:15">
      <c r="A105" s="2">
        <v>40756</v>
      </c>
      <c r="B105">
        <v>4296.5</v>
      </c>
      <c r="C105">
        <v>22.37</v>
      </c>
      <c r="D105">
        <v>2.64</v>
      </c>
      <c r="E105">
        <v>15.78</v>
      </c>
      <c r="G105" s="11">
        <f t="shared" si="26"/>
        <v>-2.8951769651494041E-2</v>
      </c>
      <c r="H105" s="11">
        <f t="shared" si="27"/>
        <v>-6.3624947676852228E-2</v>
      </c>
      <c r="I105" s="11">
        <f t="shared" si="28"/>
        <v>6.0240963855421548E-2</v>
      </c>
      <c r="J105" s="11">
        <f t="shared" si="29"/>
        <v>7.1283095723014167E-2</v>
      </c>
      <c r="K105" s="33"/>
      <c r="L105" s="11">
        <f t="shared" si="30"/>
        <v>-2.9379141122608657E-2</v>
      </c>
      <c r="M105" s="11">
        <f t="shared" si="31"/>
        <v>-6.573918583567992E-2</v>
      </c>
      <c r="N105" s="11">
        <f t="shared" si="32"/>
        <v>5.8496206681608418E-2</v>
      </c>
      <c r="O105" s="11">
        <f t="shared" si="33"/>
        <v>6.8857084943189192E-2</v>
      </c>
    </row>
    <row r="106" spans="1:15">
      <c r="A106" s="2">
        <v>40787</v>
      </c>
      <c r="B106">
        <v>4008.6</v>
      </c>
      <c r="C106">
        <v>22.63</v>
      </c>
      <c r="D106">
        <v>2.7</v>
      </c>
      <c r="E106">
        <v>16.170000000000002</v>
      </c>
      <c r="G106" s="11">
        <f t="shared" si="26"/>
        <v>-6.700802979169096E-2</v>
      </c>
      <c r="H106" s="11">
        <f t="shared" si="27"/>
        <v>1.1622708985248087E-2</v>
      </c>
      <c r="I106" s="11">
        <f t="shared" si="28"/>
        <v>2.2727272727272707E-2</v>
      </c>
      <c r="J106" s="11">
        <f t="shared" si="29"/>
        <v>2.4714828897338448E-2</v>
      </c>
      <c r="K106" s="33"/>
      <c r="L106" s="11">
        <f t="shared" si="30"/>
        <v>-6.9358684593791131E-2</v>
      </c>
      <c r="M106" s="11">
        <f t="shared" si="31"/>
        <v>1.1555684143407755E-2</v>
      </c>
      <c r="N106" s="11">
        <f t="shared" si="32"/>
        <v>2.2472855852058576E-2</v>
      </c>
      <c r="O106" s="11">
        <f t="shared" si="33"/>
        <v>2.4414358171287339E-2</v>
      </c>
    </row>
    <row r="107" spans="1:15">
      <c r="A107" s="2">
        <v>40819</v>
      </c>
      <c r="B107">
        <v>4298.1000000000004</v>
      </c>
      <c r="C107">
        <v>21.68</v>
      </c>
      <c r="D107">
        <v>2.7</v>
      </c>
      <c r="E107">
        <v>16.829999999999998</v>
      </c>
      <c r="G107" s="11">
        <f t="shared" si="26"/>
        <v>7.221972758569084E-2</v>
      </c>
      <c r="H107" s="11">
        <f t="shared" si="27"/>
        <v>-4.1979673000441808E-2</v>
      </c>
      <c r="I107" s="11">
        <f t="shared" si="28"/>
        <v>0</v>
      </c>
      <c r="J107" s="11">
        <f t="shared" si="29"/>
        <v>4.0816326530612068E-2</v>
      </c>
      <c r="K107" s="33"/>
      <c r="L107" s="11">
        <f t="shared" si="30"/>
        <v>6.9731011407949725E-2</v>
      </c>
      <c r="M107" s="11">
        <f t="shared" si="31"/>
        <v>-4.2886283074000463E-2</v>
      </c>
      <c r="N107" s="11">
        <f t="shared" si="32"/>
        <v>0</v>
      </c>
      <c r="O107" s="11">
        <f t="shared" si="33"/>
        <v>4.0005334613698991E-2</v>
      </c>
    </row>
    <row r="108" spans="1:15">
      <c r="A108" s="2">
        <v>40848</v>
      </c>
      <c r="B108">
        <v>4119.8</v>
      </c>
      <c r="C108">
        <v>22.41</v>
      </c>
      <c r="D108">
        <v>2.76</v>
      </c>
      <c r="E108">
        <v>16.82</v>
      </c>
      <c r="G108" s="11">
        <f t="shared" si="26"/>
        <v>-4.1483446173890881E-2</v>
      </c>
      <c r="H108" s="11">
        <f t="shared" si="27"/>
        <v>3.367158671586723E-2</v>
      </c>
      <c r="I108" s="11">
        <f t="shared" si="28"/>
        <v>2.2222222222222143E-2</v>
      </c>
      <c r="J108" s="11">
        <f t="shared" si="29"/>
        <v>-5.9417706476516674E-4</v>
      </c>
      <c r="K108" s="33"/>
      <c r="L108" s="11">
        <f t="shared" si="30"/>
        <v>-4.2368446091467712E-2</v>
      </c>
      <c r="M108" s="11">
        <f t="shared" si="31"/>
        <v>3.3117111241390239E-2</v>
      </c>
      <c r="N108" s="11">
        <f t="shared" si="32"/>
        <v>2.1978906718775167E-2</v>
      </c>
      <c r="O108" s="11">
        <f t="shared" si="33"/>
        <v>-5.9435365791250989E-4</v>
      </c>
    </row>
    <row r="109" spans="1:15">
      <c r="A109" s="2">
        <v>40878</v>
      </c>
      <c r="B109">
        <v>4056.6</v>
      </c>
      <c r="C109">
        <v>22.85</v>
      </c>
      <c r="D109">
        <v>2.9</v>
      </c>
      <c r="E109">
        <v>17.79</v>
      </c>
      <c r="G109" s="11">
        <f t="shared" si="26"/>
        <v>-1.5340550512160878E-2</v>
      </c>
      <c r="H109" s="11">
        <f t="shared" si="27"/>
        <v>1.9634091923248498E-2</v>
      </c>
      <c r="I109" s="11">
        <f t="shared" si="28"/>
        <v>5.0724637681159424E-2</v>
      </c>
      <c r="J109" s="11">
        <f t="shared" si="29"/>
        <v>5.766944114149819E-2</v>
      </c>
      <c r="K109" s="33"/>
      <c r="L109" s="11">
        <f t="shared" si="30"/>
        <v>-1.5459434151281551E-2</v>
      </c>
      <c r="M109" s="11">
        <f t="shared" si="31"/>
        <v>1.9443829527378026E-2</v>
      </c>
      <c r="N109" s="11">
        <f t="shared" si="32"/>
        <v>4.9480057263369716E-2</v>
      </c>
      <c r="O109" s="11">
        <f t="shared" si="33"/>
        <v>5.6067847132941752E-2</v>
      </c>
    </row>
    <row r="110" spans="1:15">
      <c r="A110" s="2">
        <v>40911</v>
      </c>
      <c r="B110">
        <v>4262.7</v>
      </c>
      <c r="C110">
        <v>22.57</v>
      </c>
      <c r="D110">
        <v>2.9</v>
      </c>
      <c r="E110">
        <v>18.239999999999998</v>
      </c>
      <c r="G110" s="11">
        <f t="shared" si="26"/>
        <v>5.0806093773110517E-2</v>
      </c>
      <c r="H110" s="11">
        <f t="shared" si="27"/>
        <v>-1.2253829321663079E-2</v>
      </c>
      <c r="I110" s="11">
        <f t="shared" si="28"/>
        <v>0</v>
      </c>
      <c r="J110" s="11">
        <f t="shared" si="29"/>
        <v>2.5295109612141653E-2</v>
      </c>
      <c r="K110" s="33"/>
      <c r="L110" s="11">
        <f t="shared" si="30"/>
        <v>4.9557577987452126E-2</v>
      </c>
      <c r="M110" s="11">
        <f t="shared" si="31"/>
        <v>-1.2329526510769441E-2</v>
      </c>
      <c r="N110" s="11">
        <f t="shared" si="32"/>
        <v>0</v>
      </c>
      <c r="O110" s="11">
        <f t="shared" si="33"/>
        <v>2.4980482968441554E-2</v>
      </c>
    </row>
    <row r="111" spans="1:15">
      <c r="A111" s="2">
        <v>40940</v>
      </c>
      <c r="B111">
        <v>4298.5</v>
      </c>
      <c r="C111">
        <v>23.04</v>
      </c>
      <c r="D111">
        <v>3</v>
      </c>
      <c r="E111">
        <v>18.71</v>
      </c>
      <c r="G111" s="11">
        <f t="shared" si="26"/>
        <v>8.3984329181034933E-3</v>
      </c>
      <c r="H111" s="11">
        <f t="shared" si="27"/>
        <v>2.0824102791315857E-2</v>
      </c>
      <c r="I111" s="11">
        <f t="shared" si="28"/>
        <v>3.4482758620689724E-2</v>
      </c>
      <c r="J111" s="11">
        <f t="shared" si="29"/>
        <v>2.5767543859649189E-2</v>
      </c>
      <c r="K111" s="33"/>
      <c r="L111" s="11">
        <f t="shared" si="30"/>
        <v>8.3633623023594093E-3</v>
      </c>
      <c r="M111" s="11">
        <f t="shared" si="31"/>
        <v>2.0610244998246117E-2</v>
      </c>
      <c r="N111" s="11">
        <f t="shared" si="32"/>
        <v>3.3901551675681416E-2</v>
      </c>
      <c r="O111" s="11">
        <f t="shared" si="33"/>
        <v>2.544115563981298E-2</v>
      </c>
    </row>
    <row r="112" spans="1:15">
      <c r="A112" s="2">
        <v>40969</v>
      </c>
      <c r="B112">
        <v>4335.2</v>
      </c>
      <c r="C112">
        <v>24.21</v>
      </c>
      <c r="D112">
        <v>2.99</v>
      </c>
      <c r="E112">
        <v>18.98</v>
      </c>
      <c r="G112" s="11">
        <f t="shared" si="26"/>
        <v>8.5378620448992582E-3</v>
      </c>
      <c r="H112" s="11">
        <f t="shared" si="27"/>
        <v>5.078125E-2</v>
      </c>
      <c r="I112" s="11">
        <f t="shared" si="28"/>
        <v>-3.3333333333332993E-3</v>
      </c>
      <c r="J112" s="11">
        <f t="shared" si="29"/>
        <v>1.4430785676109004E-2</v>
      </c>
      <c r="K112" s="33"/>
      <c r="L112" s="11">
        <f t="shared" si="30"/>
        <v>8.5016206374055586E-3</v>
      </c>
      <c r="M112" s="11">
        <f t="shared" si="31"/>
        <v>4.9533935122276627E-2</v>
      </c>
      <c r="N112" s="11">
        <f t="shared" si="32"/>
        <v>-3.3389012655145986E-3</v>
      </c>
      <c r="O112" s="11">
        <f t="shared" si="33"/>
        <v>1.432765289578353E-2</v>
      </c>
    </row>
    <row r="113" spans="1:15">
      <c r="A113" s="2">
        <v>41001</v>
      </c>
      <c r="B113">
        <v>4396.6000000000004</v>
      </c>
      <c r="C113">
        <v>24.18</v>
      </c>
      <c r="D113">
        <v>3.22</v>
      </c>
      <c r="E113">
        <v>18.850000000000001</v>
      </c>
      <c r="G113" s="11">
        <f t="shared" si="26"/>
        <v>1.4163129728732349E-2</v>
      </c>
      <c r="H113" s="11">
        <f t="shared" si="27"/>
        <v>-1.2391573729864103E-3</v>
      </c>
      <c r="I113" s="11">
        <f t="shared" si="28"/>
        <v>7.6923076923076872E-2</v>
      </c>
      <c r="J113" s="11">
        <f t="shared" si="29"/>
        <v>-6.849315068493067E-3</v>
      </c>
      <c r="K113" s="33"/>
      <c r="L113" s="11">
        <f t="shared" si="30"/>
        <v>1.4063769674112317E-2</v>
      </c>
      <c r="M113" s="11">
        <f t="shared" si="31"/>
        <v>-1.2399257633205472E-3</v>
      </c>
      <c r="N113" s="11">
        <f t="shared" si="32"/>
        <v>7.4107972153721835E-2</v>
      </c>
      <c r="O113" s="11">
        <f t="shared" si="33"/>
        <v>-6.8728792877619524E-3</v>
      </c>
    </row>
    <row r="114" spans="1:15">
      <c r="A114" s="2">
        <v>41030</v>
      </c>
      <c r="B114">
        <v>4076.3</v>
      </c>
      <c r="C114">
        <v>24.64</v>
      </c>
      <c r="D114">
        <v>3.23</v>
      </c>
      <c r="E114">
        <v>20.13</v>
      </c>
      <c r="G114" s="11">
        <f t="shared" si="26"/>
        <v>-7.2851749078833627E-2</v>
      </c>
      <c r="H114" s="11">
        <f t="shared" si="27"/>
        <v>1.9023986765922318E-2</v>
      </c>
      <c r="I114" s="11">
        <f t="shared" si="28"/>
        <v>3.1055900621117516E-3</v>
      </c>
      <c r="J114" s="11">
        <f t="shared" si="29"/>
        <v>6.7904509283819525E-2</v>
      </c>
      <c r="K114" s="33"/>
      <c r="L114" s="11">
        <f t="shared" si="30"/>
        <v>-7.5641800721697044E-2</v>
      </c>
      <c r="M114" s="11">
        <f t="shared" si="31"/>
        <v>1.8845293478672479E-2</v>
      </c>
      <c r="N114" s="11">
        <f t="shared" si="32"/>
        <v>3.1007776782481854E-3</v>
      </c>
      <c r="O114" s="11">
        <f t="shared" si="33"/>
        <v>6.5698325757680254E-2</v>
      </c>
    </row>
    <row r="115" spans="1:15">
      <c r="A115" s="2">
        <v>41061</v>
      </c>
      <c r="B115">
        <v>4094.6</v>
      </c>
      <c r="C115">
        <v>24.98</v>
      </c>
      <c r="D115">
        <v>3.36</v>
      </c>
      <c r="E115">
        <v>21.42</v>
      </c>
      <c r="G115" s="11">
        <f t="shared" si="26"/>
        <v>4.489365355837327E-3</v>
      </c>
      <c r="H115" s="11">
        <f t="shared" si="27"/>
        <v>1.379870129870131E-2</v>
      </c>
      <c r="I115" s="11">
        <f t="shared" si="28"/>
        <v>4.0247678018575872E-2</v>
      </c>
      <c r="J115" s="11">
        <f t="shared" si="29"/>
        <v>6.4083457526080689E-2</v>
      </c>
      <c r="K115" s="33"/>
      <c r="L115" s="11">
        <f t="shared" si="30"/>
        <v>4.4793182141586001E-3</v>
      </c>
      <c r="M115" s="11">
        <f t="shared" si="31"/>
        <v>1.37043660321126E-2</v>
      </c>
      <c r="N115" s="11">
        <f t="shared" si="32"/>
        <v>3.9458836740547711E-2</v>
      </c>
      <c r="O115" s="11">
        <f t="shared" si="33"/>
        <v>6.2113825367902796E-2</v>
      </c>
    </row>
    <row r="116" spans="1:15">
      <c r="A116" s="2">
        <v>41092</v>
      </c>
      <c r="B116">
        <v>4269.2</v>
      </c>
      <c r="C116">
        <v>26.63</v>
      </c>
      <c r="D116">
        <v>3.64</v>
      </c>
      <c r="E116">
        <v>22.23</v>
      </c>
      <c r="G116" s="11">
        <f t="shared" si="26"/>
        <v>4.2641527865969753E-2</v>
      </c>
      <c r="H116" s="11">
        <f t="shared" si="27"/>
        <v>6.6052842273818912E-2</v>
      </c>
      <c r="I116" s="11">
        <f t="shared" si="28"/>
        <v>8.3333333333333481E-2</v>
      </c>
      <c r="J116" s="11">
        <f t="shared" si="29"/>
        <v>3.7815126050420034E-2</v>
      </c>
      <c r="K116" s="33"/>
      <c r="L116" s="11">
        <f t="shared" si="30"/>
        <v>4.1757423621331564E-2</v>
      </c>
      <c r="M116" s="11">
        <f t="shared" si="31"/>
        <v>6.3962895128409109E-2</v>
      </c>
      <c r="N116" s="11">
        <f t="shared" si="32"/>
        <v>8.0042707673536564E-2</v>
      </c>
      <c r="O116" s="11">
        <f t="shared" si="33"/>
        <v>3.7117662956502373E-2</v>
      </c>
    </row>
    <row r="117" spans="1:15">
      <c r="A117" s="2">
        <v>41122</v>
      </c>
      <c r="B117">
        <v>4316.1000000000004</v>
      </c>
      <c r="C117">
        <v>27.61</v>
      </c>
      <c r="D117">
        <v>3.63</v>
      </c>
      <c r="E117">
        <v>22.69</v>
      </c>
      <c r="G117" s="11">
        <f t="shared" si="26"/>
        <v>1.0985664761548053E-2</v>
      </c>
      <c r="H117" s="11">
        <f t="shared" si="27"/>
        <v>3.6800600826135899E-2</v>
      </c>
      <c r="I117" s="11">
        <f t="shared" si="28"/>
        <v>-2.7472527472528485E-3</v>
      </c>
      <c r="J117" s="11">
        <f t="shared" si="29"/>
        <v>2.0692757534862771E-2</v>
      </c>
      <c r="K117" s="33"/>
      <c r="L117" s="11">
        <f t="shared" si="30"/>
        <v>1.092576067128739E-2</v>
      </c>
      <c r="M117" s="11">
        <f t="shared" si="31"/>
        <v>3.6139626116222165E-2</v>
      </c>
      <c r="N117" s="11">
        <f t="shared" si="32"/>
        <v>-2.7510333718899819E-3</v>
      </c>
      <c r="O117" s="11">
        <f t="shared" si="33"/>
        <v>2.0481570815645122E-2</v>
      </c>
    </row>
    <row r="118" spans="1:15">
      <c r="A118" s="2">
        <v>41155</v>
      </c>
      <c r="B118">
        <v>4387</v>
      </c>
      <c r="C118">
        <v>27.42</v>
      </c>
      <c r="D118">
        <v>3.7</v>
      </c>
      <c r="E118">
        <v>23.92</v>
      </c>
      <c r="G118" s="11">
        <f t="shared" si="26"/>
        <v>1.6426866847385257E-2</v>
      </c>
      <c r="H118" s="11">
        <f t="shared" si="27"/>
        <v>-6.8815646504888361E-3</v>
      </c>
      <c r="I118" s="11">
        <f t="shared" si="28"/>
        <v>1.9283746556473913E-2</v>
      </c>
      <c r="J118" s="11">
        <f t="shared" si="29"/>
        <v>5.4208902600264341E-2</v>
      </c>
      <c r="K118" s="33"/>
      <c r="L118" s="11">
        <f t="shared" si="30"/>
        <v>1.6293405455116802E-2</v>
      </c>
      <c r="M118" s="11">
        <f t="shared" si="31"/>
        <v>-6.905351807894612E-3</v>
      </c>
      <c r="N118" s="11">
        <f t="shared" si="32"/>
        <v>1.910017137341943E-2</v>
      </c>
      <c r="O118" s="11">
        <f t="shared" si="33"/>
        <v>5.279063029068054E-2</v>
      </c>
    </row>
    <row r="119" spans="1:15">
      <c r="A119" s="2">
        <v>41183</v>
      </c>
      <c r="B119">
        <v>4517</v>
      </c>
      <c r="C119">
        <v>28.04</v>
      </c>
      <c r="D119">
        <v>3.9</v>
      </c>
      <c r="E119">
        <v>23.66</v>
      </c>
      <c r="G119" s="11">
        <f t="shared" si="26"/>
        <v>2.9633006610439994E-2</v>
      </c>
      <c r="H119" s="11">
        <f t="shared" si="27"/>
        <v>2.2611232676878146E-2</v>
      </c>
      <c r="I119" s="11">
        <f t="shared" si="28"/>
        <v>5.4054054054053946E-2</v>
      </c>
      <c r="J119" s="11">
        <f t="shared" si="29"/>
        <v>-1.0869565217391353E-2</v>
      </c>
      <c r="K119" s="33"/>
      <c r="L119" s="11">
        <f t="shared" si="30"/>
        <v>2.9202434488390241E-2</v>
      </c>
      <c r="M119" s="11">
        <f t="shared" si="31"/>
        <v>2.2359388032220966E-2</v>
      </c>
      <c r="N119" s="11">
        <f t="shared" si="32"/>
        <v>5.2643733485421881E-2</v>
      </c>
      <c r="O119" s="11">
        <f t="shared" si="33"/>
        <v>-1.0929070532190317E-2</v>
      </c>
    </row>
    <row r="120" spans="1:15">
      <c r="A120" s="2">
        <v>41214</v>
      </c>
      <c r="B120">
        <v>4506</v>
      </c>
      <c r="C120">
        <v>28.2</v>
      </c>
      <c r="D120">
        <v>4.0599999999999996</v>
      </c>
      <c r="E120">
        <v>24.26</v>
      </c>
      <c r="G120" s="11">
        <f t="shared" si="26"/>
        <v>-2.4352446313925524E-3</v>
      </c>
      <c r="H120" s="11">
        <f t="shared" si="27"/>
        <v>5.7061340941513272E-3</v>
      </c>
      <c r="I120" s="11">
        <f t="shared" si="28"/>
        <v>4.102564102564088E-2</v>
      </c>
      <c r="J120" s="11">
        <f t="shared" si="29"/>
        <v>2.5359256128486996E-2</v>
      </c>
      <c r="K120" s="33"/>
      <c r="L120" s="11">
        <f t="shared" si="30"/>
        <v>-2.4382146624144516E-3</v>
      </c>
      <c r="M120" s="11">
        <f t="shared" si="31"/>
        <v>5.689915777678676E-3</v>
      </c>
      <c r="N120" s="11">
        <f t="shared" si="32"/>
        <v>4.0206420478040392E-2</v>
      </c>
      <c r="O120" s="11">
        <f t="shared" si="33"/>
        <v>2.5043044965663449E-2</v>
      </c>
    </row>
    <row r="121" spans="1:15">
      <c r="A121" s="2">
        <v>41246</v>
      </c>
      <c r="B121">
        <v>4649</v>
      </c>
      <c r="C121">
        <v>28.24</v>
      </c>
      <c r="D121">
        <v>4.12</v>
      </c>
      <c r="E121">
        <v>24.5</v>
      </c>
      <c r="G121" s="11">
        <f t="shared" si="26"/>
        <v>3.1735463826009669E-2</v>
      </c>
      <c r="H121" s="11">
        <f t="shared" si="27"/>
        <v>1.4184397163119478E-3</v>
      </c>
      <c r="I121" s="11">
        <f t="shared" si="28"/>
        <v>1.4778325123152802E-2</v>
      </c>
      <c r="J121" s="11">
        <f t="shared" si="29"/>
        <v>9.8928276999175058E-3</v>
      </c>
      <c r="K121" s="33"/>
      <c r="L121" s="11">
        <f t="shared" si="30"/>
        <v>3.1242300698394902E-2</v>
      </c>
      <c r="M121" s="11">
        <f t="shared" si="31"/>
        <v>1.4174346809733152E-3</v>
      </c>
      <c r="N121" s="11">
        <f t="shared" si="32"/>
        <v>1.4670189747793839E-2</v>
      </c>
      <c r="O121" s="11">
        <f t="shared" si="33"/>
        <v>9.8442140347771746E-3</v>
      </c>
    </row>
    <row r="122" spans="1:15">
      <c r="A122" s="2">
        <v>41276</v>
      </c>
      <c r="B122">
        <v>4878.8</v>
      </c>
      <c r="C122">
        <v>30.08</v>
      </c>
      <c r="D122">
        <v>4.34</v>
      </c>
      <c r="E122">
        <v>27.2</v>
      </c>
      <c r="G122" s="11">
        <f t="shared" si="26"/>
        <v>4.9429984942998439E-2</v>
      </c>
      <c r="H122" s="11">
        <f t="shared" si="27"/>
        <v>6.5155807365439022E-2</v>
      </c>
      <c r="I122" s="11">
        <f t="shared" si="28"/>
        <v>5.3398058252427161E-2</v>
      </c>
      <c r="J122" s="11">
        <f t="shared" si="29"/>
        <v>0.11020408163265305</v>
      </c>
      <c r="K122" s="33"/>
      <c r="L122" s="11">
        <f t="shared" si="30"/>
        <v>4.8247145278498417E-2</v>
      </c>
      <c r="M122" s="11">
        <f t="shared" si="31"/>
        <v>6.3121086456597683E-2</v>
      </c>
      <c r="N122" s="11">
        <f t="shared" si="32"/>
        <v>5.2021184750878448E-2</v>
      </c>
      <c r="O122" s="11">
        <f t="shared" si="33"/>
        <v>0.10454385575127033</v>
      </c>
    </row>
    <row r="123" spans="1:15">
      <c r="A123" s="2">
        <v>41306</v>
      </c>
      <c r="B123">
        <v>5104.1000000000004</v>
      </c>
      <c r="C123">
        <v>33.64</v>
      </c>
      <c r="D123">
        <v>4.46</v>
      </c>
      <c r="E123">
        <v>28.58</v>
      </c>
      <c r="G123" s="11">
        <f t="shared" si="26"/>
        <v>4.6179388374190333E-2</v>
      </c>
      <c r="H123" s="11">
        <f t="shared" si="27"/>
        <v>0.11835106382978733</v>
      </c>
      <c r="I123" s="11">
        <f t="shared" si="28"/>
        <v>2.7649769585253559E-2</v>
      </c>
      <c r="J123" s="11">
        <f t="shared" si="29"/>
        <v>5.0735294117647101E-2</v>
      </c>
      <c r="K123" s="33"/>
      <c r="L123" s="11">
        <f t="shared" si="30"/>
        <v>4.5144850340101531E-2</v>
      </c>
      <c r="M123" s="11">
        <f t="shared" si="31"/>
        <v>0.11185533602310832</v>
      </c>
      <c r="N123" s="11">
        <f t="shared" si="32"/>
        <v>2.7274417919659306E-2</v>
      </c>
      <c r="O123" s="11">
        <f t="shared" si="33"/>
        <v>4.9490199199769755E-2</v>
      </c>
    </row>
    <row r="124" spans="1:15">
      <c r="A124" s="2">
        <v>41334</v>
      </c>
      <c r="B124">
        <v>4966.5</v>
      </c>
      <c r="C124">
        <v>33.11</v>
      </c>
      <c r="D124">
        <v>4.3899999999999997</v>
      </c>
      <c r="E124">
        <v>29.06</v>
      </c>
      <c r="G124" s="11">
        <f t="shared" si="26"/>
        <v>-2.6958719460825731E-2</v>
      </c>
      <c r="H124" s="11">
        <f t="shared" si="27"/>
        <v>-1.5755053507728878E-2</v>
      </c>
      <c r="I124" s="11">
        <f t="shared" si="28"/>
        <v>-1.5695067264574036E-2</v>
      </c>
      <c r="J124" s="11">
        <f t="shared" si="29"/>
        <v>1.679496151154658E-2</v>
      </c>
      <c r="K124" s="33"/>
      <c r="L124" s="11">
        <f t="shared" si="30"/>
        <v>-2.7328771653774245E-2</v>
      </c>
      <c r="M124" s="11">
        <f t="shared" si="31"/>
        <v>-1.5880483545592385E-2</v>
      </c>
      <c r="N124" s="11">
        <f t="shared" si="32"/>
        <v>-1.5819538944892766E-2</v>
      </c>
      <c r="O124" s="11">
        <f t="shared" si="33"/>
        <v>1.6655485640415541E-2</v>
      </c>
    </row>
    <row r="125" spans="1:15">
      <c r="A125" s="2">
        <v>41366</v>
      </c>
      <c r="B125">
        <v>5191.2</v>
      </c>
      <c r="C125">
        <v>35.68</v>
      </c>
      <c r="D125">
        <v>4.84</v>
      </c>
      <c r="E125">
        <v>30.23</v>
      </c>
      <c r="G125" s="11">
        <f t="shared" si="26"/>
        <v>4.5243128964059132E-2</v>
      </c>
      <c r="H125" s="11">
        <f t="shared" si="27"/>
        <v>7.7620054364240465E-2</v>
      </c>
      <c r="I125" s="11">
        <f t="shared" si="28"/>
        <v>0.10250569476082005</v>
      </c>
      <c r="J125" s="11">
        <f t="shared" si="29"/>
        <v>4.0261527873365566E-2</v>
      </c>
      <c r="K125" s="33"/>
      <c r="L125" s="11">
        <f t="shared" si="30"/>
        <v>4.4249517651547984E-2</v>
      </c>
      <c r="M125" s="11">
        <f t="shared" si="31"/>
        <v>7.4754956152653776E-2</v>
      </c>
      <c r="N125" s="11">
        <f t="shared" si="32"/>
        <v>9.7585493641460366E-2</v>
      </c>
      <c r="O125" s="11">
        <f t="shared" si="33"/>
        <v>3.9472150649229952E-2</v>
      </c>
    </row>
    <row r="126" spans="1:15">
      <c r="A126" s="2">
        <v>41395</v>
      </c>
      <c r="B126">
        <v>4926.6000000000004</v>
      </c>
      <c r="C126">
        <v>32.33</v>
      </c>
      <c r="D126">
        <v>4.6100000000000003</v>
      </c>
      <c r="E126">
        <v>33.61</v>
      </c>
      <c r="G126" s="11">
        <f t="shared" si="26"/>
        <v>-5.0970873786407633E-2</v>
      </c>
      <c r="H126" s="11">
        <f t="shared" si="27"/>
        <v>-9.3890134529148073E-2</v>
      </c>
      <c r="I126" s="11">
        <f t="shared" si="28"/>
        <v>-4.7520661157024691E-2</v>
      </c>
      <c r="J126" s="11">
        <f t="shared" si="29"/>
        <v>0.11180946080052934</v>
      </c>
      <c r="K126" s="33"/>
      <c r="L126" s="11">
        <f t="shared" si="30"/>
        <v>-5.2315789364160481E-2</v>
      </c>
      <c r="M126" s="11">
        <f t="shared" si="31"/>
        <v>-9.8594715974467007E-2</v>
      </c>
      <c r="N126" s="11">
        <f t="shared" si="32"/>
        <v>-4.8686863719983084E-2</v>
      </c>
      <c r="O126" s="11">
        <f t="shared" si="33"/>
        <v>0.10598883294564766</v>
      </c>
    </row>
    <row r="127" spans="1:15">
      <c r="A127" s="2">
        <v>41428</v>
      </c>
      <c r="B127">
        <v>4802.6000000000004</v>
      </c>
      <c r="C127">
        <v>32.15</v>
      </c>
      <c r="D127">
        <v>4.6399999999999997</v>
      </c>
      <c r="E127">
        <v>16.5</v>
      </c>
      <c r="G127" s="11">
        <f t="shared" si="26"/>
        <v>-2.516948808508912E-2</v>
      </c>
      <c r="H127" s="11">
        <f t="shared" si="27"/>
        <v>-5.5675842870398506E-3</v>
      </c>
      <c r="I127" s="11">
        <f t="shared" si="28"/>
        <v>6.5075921908892553E-3</v>
      </c>
      <c r="J127" s="11">
        <f t="shared" si="29"/>
        <v>-0.50907468015471591</v>
      </c>
      <c r="K127" s="33"/>
      <c r="L127" s="11">
        <f t="shared" si="30"/>
        <v>-2.5491657028584032E-2</v>
      </c>
      <c r="M127" s="11">
        <f t="shared" si="31"/>
        <v>-5.5831410537132706E-3</v>
      </c>
      <c r="N127" s="11">
        <f t="shared" si="32"/>
        <v>6.486509229606632E-3</v>
      </c>
      <c r="O127" s="11">
        <f t="shared" si="33"/>
        <v>-0.71146326083047939</v>
      </c>
    </row>
    <row r="128" spans="1:15">
      <c r="A128" s="2">
        <v>41456</v>
      </c>
      <c r="B128">
        <v>5052</v>
      </c>
      <c r="C128">
        <v>32.65</v>
      </c>
      <c r="D128">
        <v>4.8499999999999996</v>
      </c>
      <c r="E128">
        <v>17.829999999999998</v>
      </c>
      <c r="G128" s="11">
        <f t="shared" si="26"/>
        <v>5.1930204472577346E-2</v>
      </c>
      <c r="H128" s="11">
        <f t="shared" si="27"/>
        <v>1.5552099533437058E-2</v>
      </c>
      <c r="I128" s="11">
        <f t="shared" si="28"/>
        <v>4.5258620689655249E-2</v>
      </c>
      <c r="J128" s="11">
        <f t="shared" si="29"/>
        <v>8.060606060606057E-2</v>
      </c>
      <c r="K128" s="33"/>
      <c r="L128" s="11">
        <f t="shared" si="30"/>
        <v>5.0626766556167657E-2</v>
      </c>
      <c r="M128" s="11">
        <f t="shared" si="31"/>
        <v>1.5432405038811717E-2</v>
      </c>
      <c r="N128" s="11">
        <f t="shared" si="32"/>
        <v>4.4264338711228007E-2</v>
      </c>
      <c r="O128" s="11">
        <f t="shared" si="33"/>
        <v>7.7522050968514084E-2</v>
      </c>
    </row>
    <row r="129" spans="1:15">
      <c r="A129" s="2">
        <v>41487</v>
      </c>
      <c r="B129">
        <v>5135</v>
      </c>
      <c r="C129">
        <v>34.950000000000003</v>
      </c>
      <c r="D129">
        <v>4.9000000000000004</v>
      </c>
      <c r="E129">
        <v>17.760000000000002</v>
      </c>
      <c r="G129" s="11">
        <f t="shared" si="26"/>
        <v>1.6429136975455227E-2</v>
      </c>
      <c r="H129" s="11">
        <f t="shared" si="27"/>
        <v>7.0444104134762764E-2</v>
      </c>
      <c r="I129" s="11">
        <f t="shared" si="28"/>
        <v>1.0309278350515649E-2</v>
      </c>
      <c r="J129" s="11">
        <f t="shared" si="29"/>
        <v>-3.9259674705550696E-3</v>
      </c>
      <c r="K129" s="33"/>
      <c r="L129" s="11">
        <f t="shared" si="30"/>
        <v>1.629563889227684E-2</v>
      </c>
      <c r="M129" s="11">
        <f t="shared" si="31"/>
        <v>6.807361295737932E-2</v>
      </c>
      <c r="N129" s="11">
        <f t="shared" si="32"/>
        <v>1.0256500167189282E-2</v>
      </c>
      <c r="O129" s="11">
        <f t="shared" si="33"/>
        <v>-3.9336943110248601E-3</v>
      </c>
    </row>
    <row r="130" spans="1:15">
      <c r="A130" s="2">
        <v>41519</v>
      </c>
      <c r="B130">
        <v>5218.8999999999996</v>
      </c>
      <c r="C130">
        <v>35</v>
      </c>
      <c r="D130">
        <v>4.97</v>
      </c>
      <c r="E130">
        <v>17.62</v>
      </c>
      <c r="G130" s="11">
        <f t="shared" si="26"/>
        <v>1.6338851022395184E-2</v>
      </c>
      <c r="H130" s="11">
        <f t="shared" si="27"/>
        <v>1.4306151645206988E-3</v>
      </c>
      <c r="I130" s="11">
        <f t="shared" si="28"/>
        <v>1.4285714285714235E-2</v>
      </c>
      <c r="J130" s="11">
        <f t="shared" si="29"/>
        <v>-7.8828828828829689E-3</v>
      </c>
      <c r="K130" s="33"/>
      <c r="L130" s="11">
        <f t="shared" si="30"/>
        <v>1.6206808338418758E-2</v>
      </c>
      <c r="M130" s="11">
        <f t="shared" si="31"/>
        <v>1.4295928095943715E-3</v>
      </c>
      <c r="N130" s="11">
        <f t="shared" si="32"/>
        <v>1.4184634991956381E-2</v>
      </c>
      <c r="O130" s="11">
        <f t="shared" si="33"/>
        <v>-7.9141170559906427E-3</v>
      </c>
    </row>
    <row r="131" spans="1:15">
      <c r="A131" s="2">
        <v>41548</v>
      </c>
      <c r="B131">
        <v>5425.5</v>
      </c>
      <c r="C131">
        <v>34.9</v>
      </c>
      <c r="D131">
        <v>5.18</v>
      </c>
      <c r="E131">
        <v>18.64</v>
      </c>
      <c r="G131" s="11">
        <f t="shared" si="26"/>
        <v>3.9586886125428711E-2</v>
      </c>
      <c r="H131" s="11">
        <f t="shared" si="27"/>
        <v>-2.8571428571428914E-3</v>
      </c>
      <c r="I131" s="11">
        <f t="shared" si="28"/>
        <v>4.2253521126760507E-2</v>
      </c>
      <c r="J131" s="11">
        <f t="shared" si="29"/>
        <v>5.7888762769580104E-2</v>
      </c>
      <c r="K131" s="33"/>
      <c r="L131" s="11">
        <f t="shared" si="30"/>
        <v>3.882340935918481E-2</v>
      </c>
      <c r="M131" s="11">
        <f t="shared" si="31"/>
        <v>-2.8612322810322348E-3</v>
      </c>
      <c r="N131" s="11">
        <f t="shared" si="32"/>
        <v>4.1385216162854281E-2</v>
      </c>
      <c r="O131" s="11">
        <f t="shared" si="33"/>
        <v>5.6275188749411752E-2</v>
      </c>
    </row>
    <row r="132" spans="1:15">
      <c r="A132" s="2">
        <v>41579</v>
      </c>
      <c r="B132">
        <v>5320.1</v>
      </c>
      <c r="C132">
        <v>33.69</v>
      </c>
      <c r="D132">
        <v>5.0599999999999996</v>
      </c>
      <c r="E132">
        <v>19.600000000000001</v>
      </c>
      <c r="G132" s="11">
        <f t="shared" ref="G132:G134" si="34">B132/B131-1</f>
        <v>-1.9426780941848576E-2</v>
      </c>
      <c r="H132" s="11">
        <f t="shared" ref="H132:H134" si="35">C132/C131-1</f>
        <v>-3.4670487106017167E-2</v>
      </c>
      <c r="I132" s="11">
        <f t="shared" ref="I132:I134" si="36">D132/D131-1</f>
        <v>-2.3166023166023231E-2</v>
      </c>
      <c r="J132" s="11">
        <f t="shared" ref="J132:J134" si="37">E132/E131-1</f>
        <v>5.1502145922746934E-2</v>
      </c>
      <c r="K132" s="33"/>
      <c r="L132" s="11">
        <f t="shared" ref="L132:L134" si="38">LN(B132/B131)</f>
        <v>-1.9617960908752202E-2</v>
      </c>
      <c r="M132" s="11">
        <f t="shared" ref="M132:M134" si="39">LN(C132/C131)</f>
        <v>-3.5285771789919949E-2</v>
      </c>
      <c r="N132" s="11">
        <f t="shared" ref="N132:N134" si="40">LN(D132/D131)</f>
        <v>-2.3438572972017582E-2</v>
      </c>
      <c r="O132" s="11">
        <f t="shared" ref="O132:O134" si="41">LN(E132/E131)</f>
        <v>5.0219756979026565E-2</v>
      </c>
    </row>
    <row r="133" spans="1:15">
      <c r="A133" s="2">
        <v>41610</v>
      </c>
      <c r="B133">
        <v>5352.2</v>
      </c>
      <c r="C133">
        <v>33.85</v>
      </c>
      <c r="D133">
        <v>5.25</v>
      </c>
      <c r="E133">
        <v>19.899999999999999</v>
      </c>
      <c r="G133" s="11">
        <f t="shared" si="34"/>
        <v>6.0337211706544824E-3</v>
      </c>
      <c r="H133" s="11">
        <f t="shared" si="35"/>
        <v>4.7491837340458698E-3</v>
      </c>
      <c r="I133" s="11">
        <f t="shared" si="36"/>
        <v>3.7549407114624511E-2</v>
      </c>
      <c r="J133" s="11">
        <f t="shared" si="37"/>
        <v>1.5306122448979442E-2</v>
      </c>
      <c r="K133" s="33"/>
      <c r="L133" s="11">
        <f t="shared" si="38"/>
        <v>6.0155911661154979E-3</v>
      </c>
      <c r="M133" s="11">
        <f t="shared" si="39"/>
        <v>4.7379419398226544E-3</v>
      </c>
      <c r="N133" s="11">
        <f t="shared" si="40"/>
        <v>3.6861593304158204E-2</v>
      </c>
      <c r="O133" s="11">
        <f t="shared" si="41"/>
        <v>1.5190165493975019E-2</v>
      </c>
    </row>
    <row r="134" spans="1:15">
      <c r="A134" s="2">
        <v>41641</v>
      </c>
      <c r="B134">
        <v>5324.4</v>
      </c>
      <c r="C134">
        <v>34</v>
      </c>
      <c r="D134">
        <v>5.28</v>
      </c>
      <c r="E134">
        <v>19.78</v>
      </c>
      <c r="G134" s="11">
        <f t="shared" si="34"/>
        <v>-5.1941257800530716E-3</v>
      </c>
      <c r="H134" s="11">
        <f t="shared" si="35"/>
        <v>4.4313146233381229E-3</v>
      </c>
      <c r="I134" s="11">
        <f t="shared" si="36"/>
        <v>5.7142857142857828E-3</v>
      </c>
      <c r="J134" s="11">
        <f t="shared" si="37"/>
        <v>-6.0301507537686705E-3</v>
      </c>
      <c r="K134" s="33"/>
      <c r="L134" s="11">
        <f t="shared" si="38"/>
        <v>-5.2076621447616159E-3</v>
      </c>
      <c r="M134" s="11">
        <f t="shared" si="39"/>
        <v>4.4215252578772559E-3</v>
      </c>
      <c r="N134" s="11">
        <f t="shared" si="40"/>
        <v>5.6980211146377959E-3</v>
      </c>
      <c r="O134" s="11">
        <f t="shared" si="41"/>
        <v>-6.0484055358804812E-3</v>
      </c>
    </row>
    <row r="135" spans="1:15">
      <c r="A135" s="1"/>
    </row>
    <row r="136" spans="1:15">
      <c r="A136" s="1"/>
    </row>
    <row r="137" spans="1:15">
      <c r="A137" s="1"/>
    </row>
    <row r="138" spans="1:15">
      <c r="A138" s="1"/>
    </row>
    <row r="139" spans="1:15">
      <c r="A139" s="1"/>
    </row>
    <row r="140" spans="1:15">
      <c r="A140" s="1"/>
    </row>
    <row r="141" spans="1:15">
      <c r="A141" s="1"/>
    </row>
    <row r="142" spans="1:15">
      <c r="A142" s="1"/>
    </row>
    <row r="143" spans="1:15">
      <c r="A143" s="1"/>
    </row>
    <row r="144" spans="1:15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</sheetData>
  <sortState ref="A2:E134">
    <sortCondition ref="A2:A134"/>
  </sortState>
  <mergeCells count="10">
    <mergeCell ref="R1:U1"/>
    <mergeCell ref="R6:U6"/>
    <mergeCell ref="R13:U13"/>
    <mergeCell ref="W37:AC37"/>
    <mergeCell ref="W47:AC47"/>
    <mergeCell ref="R20:U20"/>
    <mergeCell ref="R27:U27"/>
    <mergeCell ref="R37:U37"/>
    <mergeCell ref="R47:U47"/>
    <mergeCell ref="R58:U5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FINC3017 - Lab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danikaw</dc:creator>
  <cp:lastModifiedBy>danikaw</cp:lastModifiedBy>
  <dcterms:created xsi:type="dcterms:W3CDTF">2014-01-10T02:00:20Z</dcterms:created>
  <dcterms:modified xsi:type="dcterms:W3CDTF">2014-01-21T07:45:17Z</dcterms:modified>
</cp:coreProperties>
</file>